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defaultThemeVersion="124226"/>
  <xr:revisionPtr revIDLastSave="0" documentId="8_{4C00EA95-3C54-403E-AC4B-DF72851A7D1B}" xr6:coauthVersionLast="44" xr6:coauthVersionMax="44" xr10:uidLastSave="{00000000-0000-0000-0000-000000000000}"/>
  <bookViews>
    <workbookView xWindow="20370" yWindow="-120" windowWidth="20730" windowHeight="11160" tabRatio="691" xr2:uid="{00000000-000D-0000-FFFF-FFFF00000000}"/>
  </bookViews>
  <sheets>
    <sheet name="SALES" sheetId="7" r:id="rId1"/>
    <sheet name="BANK" sheetId="5" state="hidden" r:id="rId2"/>
    <sheet name="EXPS" sheetId="4" r:id="rId3"/>
    <sheet name="BUS CC" sheetId="12" state="hidden" r:id="rId4"/>
    <sheet name="BANK (2)" sheetId="11" state="hidden" r:id="rId5"/>
    <sheet name="INDEX" sheetId="6" state="hidden" r:id="rId6"/>
  </sheets>
  <definedNames>
    <definedName name="a_BANK_PAYMENTS">BANK!$F$17:$L$45</definedName>
    <definedName name="a_BANK_PAYMENTS_2" localSheetId="4">'BANK (2)'!$F$17:$L$45</definedName>
    <definedName name="a_BANK_RECEIPTS">BANK!$A$17:$D$45</definedName>
    <definedName name="a_BANK_RECEIPTS_2" localSheetId="4">'BANK (2)'!$A$17:$D$45</definedName>
    <definedName name="a_CREDIT_CARD_RECEIPTS" localSheetId="3">'BUS CC'!$A$17:$D$45</definedName>
    <definedName name="a_CREDIT_CARD_TRANSACTIONS" localSheetId="3">'BUS CC'!$F$17:$L$45</definedName>
    <definedName name="a_EMP_EXPENSES">EXPS!$B$17:$E$65</definedName>
    <definedName name="a_EMP_MILEAGE">EXPS!$J$17:$N$65</definedName>
    <definedName name="a_SALES">SALES!$B$13:$E$42</definedName>
    <definedName name="PRINT_AREA_BANK" localSheetId="1">BANK!$A$1:$L$46</definedName>
    <definedName name="PRINT_AREA_BANK_2" localSheetId="4">'BANK (2)'!$A$1:$L$46</definedName>
    <definedName name="PRINT_AREA_BUS_CC" localSheetId="3">'BUS CC'!$A$1:$L$46</definedName>
    <definedName name="PRINT_AREA_EXPENSES" localSheetId="2">EXPS!$A$1:$N$75</definedName>
    <definedName name="PRINT_AREA_SALES" localSheetId="0">SALES!$B$1:$O$55</definedName>
    <definedName name="z_BANK_PAYMENTS_LIST">INDEX!$A$2:$A$86</definedName>
    <definedName name="Z_BANK_TABLE">INDEX!$O$2:$Q$93</definedName>
    <definedName name="z_CREDIT_CARD_PAYMENT_LIST">INDEX!$I$2:$I$86</definedName>
    <definedName name="z_CREDIT_CARD_RECEIPTS_LIST">INDEX!$H$2:$H$9</definedName>
    <definedName name="z_EXPENSES_TABLE">INDEX!$S$2:$U$49</definedName>
    <definedName name="z_EXPS_LIST">INDEX!$E$2:$E$24</definedName>
    <definedName name="z_IR35_LIST">INDEX!$B$2:$B$5</definedName>
    <definedName name="z_OWNERSHIP_LIST">INDEX!$C$2:$C$3</definedName>
    <definedName name="z_RECEIPTS_LIST">INDEX!$F$2:$F$14</definedName>
    <definedName name="z_SALES_RECEIPT_METHOD_LIST">INDEX!$G$2:$G$5</definedName>
    <definedName name="z_VAT_FLAT_RATE_PERCENTAGE">SALES!$G$11</definedName>
    <definedName name="z_VAT_FLAT_RATE_SCHEME">SALES!$G$10</definedName>
    <definedName name="z_VAT_FRS_PERCENTAGE_TABLE">INDEX!$K$2:$K$34</definedName>
    <definedName name="z_VAT_RATE_REDUCED">INDEX!$X$5</definedName>
    <definedName name="z_VAT_RATE_STD">INDEX!$X$6</definedName>
    <definedName name="z_VAT_RATES_TABLE">INDEX!$W$2:$X$8</definedName>
    <definedName name="z_VEHICLE_TYPE_LIST">INDEX!$D$2:$D$5</definedName>
    <definedName name="z_YES_NO_LIST">INDEX!$J$2:$J$3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7" i="4" l="1"/>
  <c r="M23" i="5" l="1"/>
  <c r="M21" i="5"/>
  <c r="M23" i="11"/>
  <c r="M21" i="11"/>
  <c r="M18" i="11"/>
  <c r="K18" i="11" s="1"/>
  <c r="M19" i="11"/>
  <c r="M20" i="11"/>
  <c r="K21" i="11"/>
  <c r="M22" i="11"/>
  <c r="K22" i="11" s="1"/>
  <c r="K23" i="11"/>
  <c r="M24" i="11"/>
  <c r="M25" i="11"/>
  <c r="M26" i="11"/>
  <c r="M27" i="11"/>
  <c r="M28" i="11"/>
  <c r="M29" i="11"/>
  <c r="M30" i="11"/>
  <c r="M31" i="11"/>
  <c r="M32" i="11"/>
  <c r="M33" i="11"/>
  <c r="M34" i="11"/>
  <c r="M35" i="11"/>
  <c r="M36" i="11"/>
  <c r="M37" i="11"/>
  <c r="M38" i="11"/>
  <c r="M39" i="11"/>
  <c r="M40" i="11"/>
  <c r="M41" i="11"/>
  <c r="M42" i="11"/>
  <c r="M43" i="11"/>
  <c r="M44" i="11"/>
  <c r="M45" i="11"/>
  <c r="M18" i="12"/>
  <c r="K18" i="12" s="1"/>
  <c r="M19" i="12"/>
  <c r="K19" i="12" s="1"/>
  <c r="M20" i="12"/>
  <c r="M21" i="12"/>
  <c r="M22" i="12"/>
  <c r="K22" i="12" s="1"/>
  <c r="M23" i="12"/>
  <c r="K23" i="12" s="1"/>
  <c r="M24" i="12"/>
  <c r="M25" i="12"/>
  <c r="M26" i="12"/>
  <c r="M27" i="12"/>
  <c r="M28" i="12"/>
  <c r="M29" i="12"/>
  <c r="M30" i="12"/>
  <c r="M31" i="12"/>
  <c r="M32" i="12"/>
  <c r="M33" i="12"/>
  <c r="M34" i="12"/>
  <c r="M35" i="12"/>
  <c r="M36" i="12"/>
  <c r="M37" i="12"/>
  <c r="M38" i="12"/>
  <c r="M39" i="12"/>
  <c r="M40" i="12"/>
  <c r="M41" i="12"/>
  <c r="M42" i="12"/>
  <c r="M43" i="12"/>
  <c r="M44" i="12"/>
  <c r="M45" i="12"/>
  <c r="M17" i="11"/>
  <c r="K17" i="11" s="1"/>
  <c r="M17" i="12"/>
  <c r="K17" i="12" s="1"/>
  <c r="K19" i="11"/>
  <c r="K20" i="11"/>
  <c r="K24" i="11"/>
  <c r="K25" i="11"/>
  <c r="K26" i="11"/>
  <c r="K27" i="11"/>
  <c r="K28" i="11"/>
  <c r="K29" i="11"/>
  <c r="K30" i="11"/>
  <c r="K31" i="11"/>
  <c r="K32" i="11"/>
  <c r="K33" i="11"/>
  <c r="K34" i="11"/>
  <c r="K35" i="11"/>
  <c r="K36" i="11"/>
  <c r="K37" i="11"/>
  <c r="K38" i="11"/>
  <c r="K39" i="11"/>
  <c r="K40" i="11"/>
  <c r="K41" i="11"/>
  <c r="K42" i="11"/>
  <c r="K43" i="11"/>
  <c r="K44" i="11"/>
  <c r="K45" i="11"/>
  <c r="K20" i="12"/>
  <c r="K21" i="12"/>
  <c r="K24" i="12"/>
  <c r="K25" i="12"/>
  <c r="K26" i="12"/>
  <c r="K27" i="12"/>
  <c r="K28" i="12"/>
  <c r="K29" i="12"/>
  <c r="K30" i="12"/>
  <c r="K31" i="12"/>
  <c r="K32" i="12"/>
  <c r="K33" i="12"/>
  <c r="K34" i="12"/>
  <c r="K35" i="12"/>
  <c r="K36" i="12"/>
  <c r="K37" i="12"/>
  <c r="K38" i="12"/>
  <c r="K39" i="12"/>
  <c r="K40" i="12"/>
  <c r="K41" i="12"/>
  <c r="K42" i="12"/>
  <c r="K43" i="12"/>
  <c r="K44" i="12"/>
  <c r="K45" i="12"/>
  <c r="M18" i="5" l="1"/>
  <c r="M19" i="5"/>
  <c r="M20" i="5"/>
  <c r="M22" i="5"/>
  <c r="M24" i="5"/>
  <c r="M25" i="5"/>
  <c r="M26" i="5"/>
  <c r="M27" i="5"/>
  <c r="M28" i="5"/>
  <c r="M29" i="5"/>
  <c r="M30" i="5"/>
  <c r="M31" i="5"/>
  <c r="M32" i="5"/>
  <c r="M33" i="5"/>
  <c r="M34" i="5"/>
  <c r="M35" i="5"/>
  <c r="M36" i="5"/>
  <c r="M37" i="5"/>
  <c r="M38" i="5"/>
  <c r="M39" i="5"/>
  <c r="M40" i="5"/>
  <c r="M41" i="5"/>
  <c r="M42" i="5"/>
  <c r="M43" i="5"/>
  <c r="M44" i="5"/>
  <c r="M45" i="5"/>
  <c r="K18" i="5"/>
  <c r="L18" i="5" s="1"/>
  <c r="K19" i="5"/>
  <c r="L19" i="5" s="1"/>
  <c r="K20" i="5"/>
  <c r="K21" i="5"/>
  <c r="L21" i="5" s="1"/>
  <c r="K22" i="5"/>
  <c r="L22" i="5" s="1"/>
  <c r="K23" i="5"/>
  <c r="L23" i="5" s="1"/>
  <c r="K24" i="5"/>
  <c r="K25" i="5"/>
  <c r="L25" i="5" s="1"/>
  <c r="K26" i="5"/>
  <c r="K27" i="5"/>
  <c r="L27" i="5" s="1"/>
  <c r="K28" i="5"/>
  <c r="L28" i="5" s="1"/>
  <c r="K29" i="5"/>
  <c r="L29" i="5" s="1"/>
  <c r="K30" i="5"/>
  <c r="K31" i="5"/>
  <c r="L31" i="5" s="1"/>
  <c r="K32" i="5"/>
  <c r="L32" i="5" s="1"/>
  <c r="K33" i="5"/>
  <c r="L33" i="5" s="1"/>
  <c r="K34" i="5"/>
  <c r="L34" i="5" s="1"/>
  <c r="K35" i="5"/>
  <c r="L35" i="5" s="1"/>
  <c r="K36" i="5"/>
  <c r="K37" i="5"/>
  <c r="L37" i="5" s="1"/>
  <c r="K38" i="5"/>
  <c r="L38" i="5" s="1"/>
  <c r="K39" i="5"/>
  <c r="L39" i="5" s="1"/>
  <c r="K40" i="5"/>
  <c r="K41" i="5"/>
  <c r="L41" i="5" s="1"/>
  <c r="K42" i="5"/>
  <c r="K43" i="5"/>
  <c r="L43" i="5" s="1"/>
  <c r="K44" i="5"/>
  <c r="L44" i="5" s="1"/>
  <c r="K45" i="5"/>
  <c r="L45" i="5" s="1"/>
  <c r="M17" i="5"/>
  <c r="K17" i="5" s="1"/>
  <c r="L17" i="5" s="1"/>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F18" i="4"/>
  <c r="F19" i="4"/>
  <c r="G19" i="4" s="1"/>
  <c r="F20" i="4"/>
  <c r="G20" i="4" s="1"/>
  <c r="F21" i="4"/>
  <c r="G21" i="4" s="1"/>
  <c r="F22" i="4"/>
  <c r="G22" i="4" s="1"/>
  <c r="F23" i="4"/>
  <c r="G23" i="4" s="1"/>
  <c r="F24" i="4"/>
  <c r="G24" i="4" s="1"/>
  <c r="F25" i="4"/>
  <c r="G25" i="4" s="1"/>
  <c r="F26" i="4"/>
  <c r="G26" i="4" s="1"/>
  <c r="F27" i="4"/>
  <c r="G27" i="4" s="1"/>
  <c r="F28" i="4"/>
  <c r="G28" i="4" s="1"/>
  <c r="F29" i="4"/>
  <c r="G29" i="4" s="1"/>
  <c r="F30" i="4"/>
  <c r="G30" i="4" s="1"/>
  <c r="F31" i="4"/>
  <c r="G31" i="4" s="1"/>
  <c r="F32" i="4"/>
  <c r="G32" i="4" s="1"/>
  <c r="F33" i="4"/>
  <c r="G33" i="4" s="1"/>
  <c r="F34" i="4"/>
  <c r="G34" i="4" s="1"/>
  <c r="F35" i="4"/>
  <c r="G35" i="4" s="1"/>
  <c r="F36" i="4"/>
  <c r="G36" i="4" s="1"/>
  <c r="F37" i="4"/>
  <c r="G37" i="4" s="1"/>
  <c r="F38" i="4"/>
  <c r="G38" i="4" s="1"/>
  <c r="F39" i="4"/>
  <c r="G39" i="4" s="1"/>
  <c r="F40" i="4"/>
  <c r="G40" i="4" s="1"/>
  <c r="F41" i="4"/>
  <c r="G41" i="4" s="1"/>
  <c r="F42" i="4"/>
  <c r="G42" i="4" s="1"/>
  <c r="F43" i="4"/>
  <c r="G43" i="4" s="1"/>
  <c r="F44" i="4"/>
  <c r="G44" i="4" s="1"/>
  <c r="F45" i="4"/>
  <c r="G45" i="4" s="1"/>
  <c r="F46" i="4"/>
  <c r="G46" i="4" s="1"/>
  <c r="F47" i="4"/>
  <c r="G47" i="4" s="1"/>
  <c r="F48" i="4"/>
  <c r="G48" i="4" s="1"/>
  <c r="F49" i="4"/>
  <c r="G49" i="4" s="1"/>
  <c r="F50" i="4"/>
  <c r="G50" i="4" s="1"/>
  <c r="F51" i="4"/>
  <c r="G51" i="4" s="1"/>
  <c r="F52" i="4"/>
  <c r="G52" i="4" s="1"/>
  <c r="F53" i="4"/>
  <c r="G53" i="4" s="1"/>
  <c r="F54" i="4"/>
  <c r="G54" i="4" s="1"/>
  <c r="F55" i="4"/>
  <c r="G55" i="4" s="1"/>
  <c r="F56" i="4"/>
  <c r="G56" i="4" s="1"/>
  <c r="F57" i="4"/>
  <c r="G57" i="4" s="1"/>
  <c r="F58" i="4"/>
  <c r="G58" i="4" s="1"/>
  <c r="F59" i="4"/>
  <c r="G59" i="4" s="1"/>
  <c r="F60" i="4"/>
  <c r="G60" i="4" s="1"/>
  <c r="F61" i="4"/>
  <c r="G61" i="4" s="1"/>
  <c r="F62" i="4"/>
  <c r="G62" i="4" s="1"/>
  <c r="F63" i="4"/>
  <c r="G63" i="4" s="1"/>
  <c r="F64" i="4"/>
  <c r="G64" i="4" s="1"/>
  <c r="F65" i="4"/>
  <c r="G65" i="4" s="1"/>
  <c r="F17" i="4"/>
  <c r="G17" i="4" s="1"/>
  <c r="M73" i="4"/>
  <c r="J46" i="12"/>
  <c r="I8" i="12" s="1"/>
  <c r="D46" i="12"/>
  <c r="I7" i="12" s="1"/>
  <c r="L45" i="12"/>
  <c r="L44" i="12"/>
  <c r="L43" i="12"/>
  <c r="L42" i="12"/>
  <c r="L41" i="12"/>
  <c r="L40" i="12"/>
  <c r="L39" i="12"/>
  <c r="L38" i="12"/>
  <c r="L37" i="12"/>
  <c r="L36" i="12"/>
  <c r="L35" i="12"/>
  <c r="L34" i="12"/>
  <c r="L33" i="12"/>
  <c r="L32" i="12"/>
  <c r="L31" i="12"/>
  <c r="L30" i="12"/>
  <c r="L29" i="12"/>
  <c r="L28" i="12"/>
  <c r="L27" i="12"/>
  <c r="L26" i="12"/>
  <c r="L25" i="12"/>
  <c r="L24" i="12"/>
  <c r="L23" i="12"/>
  <c r="L22" i="12"/>
  <c r="L21" i="12"/>
  <c r="L20" i="12"/>
  <c r="L19" i="12"/>
  <c r="L18" i="12"/>
  <c r="L17" i="12"/>
  <c r="J46" i="11"/>
  <c r="I8" i="11" s="1"/>
  <c r="D46" i="11"/>
  <c r="I7" i="11" s="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G18" i="4"/>
  <c r="U3" i="6"/>
  <c r="U4" i="6"/>
  <c r="U5" i="6"/>
  <c r="U6" i="6"/>
  <c r="U7" i="6"/>
  <c r="U8" i="6"/>
  <c r="U9" i="6"/>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3" i="6"/>
  <c r="Q4" i="6"/>
  <c r="Q5" i="6"/>
  <c r="Q6" i="6"/>
  <c r="Q7" i="6"/>
  <c r="Q8" i="6"/>
  <c r="Q9" i="6"/>
  <c r="Q10" i="6"/>
  <c r="Q11" i="6"/>
  <c r="Q12" i="6"/>
  <c r="Q13" i="6"/>
  <c r="Q14" i="6"/>
  <c r="Q15" i="6"/>
  <c r="Q16" i="6"/>
  <c r="Q17" i="6"/>
  <c r="Q18" i="6"/>
  <c r="Q19" i="6"/>
  <c r="Q20" i="6"/>
  <c r="Q21" i="6"/>
  <c r="Q22" i="6"/>
  <c r="Q2" i="6"/>
  <c r="L20" i="5"/>
  <c r="L24" i="5"/>
  <c r="L26" i="5"/>
  <c r="L30" i="5"/>
  <c r="L36" i="5"/>
  <c r="L40" i="5"/>
  <c r="L42" i="5"/>
  <c r="F14" i="7"/>
  <c r="G14" i="7" s="1"/>
  <c r="F15" i="7"/>
  <c r="G15" i="7" s="1"/>
  <c r="F16" i="7"/>
  <c r="G16" i="7" s="1"/>
  <c r="F17" i="7"/>
  <c r="G17" i="7" s="1"/>
  <c r="F18" i="7"/>
  <c r="G18" i="7" s="1"/>
  <c r="F19" i="7"/>
  <c r="G19" i="7" s="1"/>
  <c r="F20" i="7"/>
  <c r="G20" i="7" s="1"/>
  <c r="F21" i="7"/>
  <c r="G21" i="7" s="1"/>
  <c r="F22" i="7"/>
  <c r="G22" i="7" s="1"/>
  <c r="F23" i="7"/>
  <c r="G23" i="7" s="1"/>
  <c r="F24" i="7"/>
  <c r="G24" i="7" s="1"/>
  <c r="F25" i="7"/>
  <c r="G25" i="7" s="1"/>
  <c r="F26" i="7"/>
  <c r="G26" i="7" s="1"/>
  <c r="F27" i="7"/>
  <c r="G27" i="7" s="1"/>
  <c r="F28" i="7"/>
  <c r="G28" i="7" s="1"/>
  <c r="F29" i="7"/>
  <c r="G29" i="7" s="1"/>
  <c r="F30" i="7"/>
  <c r="G30" i="7" s="1"/>
  <c r="F31" i="7"/>
  <c r="G31" i="7" s="1"/>
  <c r="F32" i="7"/>
  <c r="G32" i="7" s="1"/>
  <c r="F33" i="7"/>
  <c r="G33" i="7" s="1"/>
  <c r="F34" i="7"/>
  <c r="G34" i="7" s="1"/>
  <c r="F35" i="7"/>
  <c r="G35" i="7" s="1"/>
  <c r="F36" i="7"/>
  <c r="G36" i="7"/>
  <c r="F37" i="7"/>
  <c r="G37" i="7" s="1"/>
  <c r="F38" i="7"/>
  <c r="G38" i="7" s="1"/>
  <c r="F39" i="7"/>
  <c r="G39" i="7" s="1"/>
  <c r="F40" i="7"/>
  <c r="G40" i="7" s="1"/>
  <c r="F41" i="7"/>
  <c r="G41" i="7" s="1"/>
  <c r="F42" i="7"/>
  <c r="G42" i="7" s="1"/>
  <c r="F13" i="7"/>
  <c r="G13" i="7" s="1"/>
  <c r="J46" i="5"/>
  <c r="I8" i="5" s="1"/>
  <c r="L7" i="7"/>
  <c r="J43" i="7"/>
  <c r="E43" i="7"/>
  <c r="L6" i="7" s="1"/>
  <c r="L9" i="7" s="1"/>
  <c r="M17" i="4"/>
  <c r="N17" i="4"/>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M48" i="4"/>
  <c r="N48" i="4"/>
  <c r="M49" i="4"/>
  <c r="N49" i="4"/>
  <c r="M50" i="4"/>
  <c r="N50" i="4"/>
  <c r="M51" i="4"/>
  <c r="N51"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N18" i="4"/>
  <c r="N19" i="4"/>
  <c r="N20" i="4"/>
  <c r="M18" i="4"/>
  <c r="M19" i="4"/>
  <c r="M20" i="4"/>
  <c r="D46" i="5"/>
  <c r="I7" i="5" s="1"/>
  <c r="L66" i="4"/>
  <c r="N7" i="4" s="1"/>
  <c r="N8" i="4" s="1"/>
  <c r="E66" i="4"/>
  <c r="M72" i="4" s="1"/>
  <c r="M74" i="4" s="1"/>
  <c r="I9" i="12" l="1"/>
  <c r="I9" i="11"/>
  <c r="L8" i="7"/>
  <c r="I9" i="5"/>
  <c r="K46" i="5"/>
  <c r="K46" i="11"/>
  <c r="L46" i="5"/>
  <c r="L46" i="12"/>
  <c r="G43" i="7"/>
  <c r="G66" i="4"/>
  <c r="F66" i="4"/>
  <c r="L17" i="11"/>
  <c r="L46" i="11" s="1"/>
  <c r="K46" i="12"/>
  <c r="F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6" authorId="0" shapeId="0" xr:uid="{00000000-0006-0000-0000-000001000000}">
      <text>
        <r>
          <rPr>
            <sz val="9"/>
            <color indexed="81"/>
            <rFont val="Tahoma"/>
            <family val="2"/>
          </rPr>
          <t xml:space="preserve">VIRTUE: The quickest way is often to bash in the amounts straight from the bank statement, and then write a quick description.
</t>
        </r>
      </text>
    </comment>
    <comment ref="L9" authorId="0" shapeId="0" xr:uid="{00000000-0006-0000-0000-000002000000}">
      <text>
        <r>
          <rPr>
            <sz val="9"/>
            <color indexed="81"/>
            <rFont val="Tahoma"/>
            <family val="2"/>
          </rPr>
          <t xml:space="preserve">VIRTUE: Can't get the c/fwd figure to agree with the bank statement? Don't worry, send it as it is.
If c/fwd figure works,then you're clearly a natural, and CVs should be forwarded to jobs@virtuegroup.co.uk 
</t>
        </r>
      </text>
    </comment>
    <comment ref="D12" authorId="0" shapeId="0" xr:uid="{00000000-0006-0000-0000-000003000000}">
      <text>
        <r>
          <rPr>
            <sz val="9"/>
            <color indexed="81"/>
            <rFont val="Tahoma"/>
            <family val="2"/>
          </rPr>
          <t xml:space="preserve">PEACOCK: You might prefer not to start with 001, we do recommend using sequential invoicing though.
Notes on how to deal with VAT registration can be found by following the "guide to raising sales invoices" link.
</t>
        </r>
      </text>
    </comment>
    <comment ref="E12" authorId="0" shapeId="0" xr:uid="{00000000-0006-0000-0000-000004000000}">
      <text>
        <r>
          <rPr>
            <sz val="9"/>
            <color indexed="81"/>
            <rFont val="Tahoma"/>
            <family val="2"/>
          </rPr>
          <t xml:space="preserve">PEACOCK: Record the total amount, including any VAT charged.
</t>
        </r>
      </text>
    </comment>
    <comment ref="H12" authorId="0" shapeId="0" xr:uid="{00000000-0006-0000-0000-000005000000}">
      <text>
        <r>
          <rPr>
            <sz val="9"/>
            <color indexed="81"/>
            <rFont val="Tahoma"/>
            <family val="2"/>
          </rPr>
          <t>PEACOCK: IR35 is a piece of legislation that affects many contractors. If you've never heard of it, then your probably not a contractor, and should enter "no".
If you are a contractor, and IR35 applies to this engagement, then choose which employee did the work (EMP1 if there's only you!).</t>
        </r>
      </text>
    </comment>
    <comment ref="K12" authorId="0" shapeId="0" xr:uid="{00000000-0006-0000-0000-000006000000}">
      <text>
        <r>
          <rPr>
            <sz val="9"/>
            <color indexed="81"/>
            <rFont val="Tahoma"/>
            <family val="2"/>
          </rPr>
          <t>VIRTUE: Has the invoice been paid yet? Fill in the date if your bills been paid.</t>
        </r>
      </text>
    </comment>
    <comment ref="L12" authorId="0" shapeId="0" xr:uid="{00000000-0006-0000-0000-000007000000}">
      <text>
        <r>
          <rPr>
            <sz val="9"/>
            <color indexed="81"/>
            <rFont val="Tahoma"/>
            <family val="2"/>
          </rPr>
          <t xml:space="preserve">VIRTUE: How did your customer pay? Select closest description from the drop-down list.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6" authorId="0" shapeId="0" xr:uid="{00000000-0006-0000-0100-000001000000}">
      <text>
        <r>
          <rPr>
            <sz val="9"/>
            <color indexed="81"/>
            <rFont val="Tahoma"/>
            <family val="2"/>
          </rPr>
          <t>PEACOCK: The opening figure will usually agree with your bank statement. (if the account's overdrawn enter as a minus)</t>
        </r>
      </text>
    </comment>
    <comment ref="I7" authorId="0" shapeId="0" xr:uid="{00000000-0006-0000-0100-000002000000}">
      <text>
        <r>
          <rPr>
            <sz val="9"/>
            <color indexed="81"/>
            <rFont val="Tahoma"/>
            <family val="2"/>
          </rPr>
          <t xml:space="preserve">PEACOCK: The quickest way to list transactions is often to bash in the amounts straight from the bank statement, and then write a quick description.
</t>
        </r>
      </text>
    </comment>
    <comment ref="I9" authorId="0" shapeId="0" xr:uid="{00000000-0006-0000-0100-000003000000}">
      <text>
        <r>
          <rPr>
            <sz val="9"/>
            <color indexed="81"/>
            <rFont val="Tahoma"/>
            <family val="2"/>
          </rPr>
          <t xml:space="preserve">PEACOCK: Can't get the c/fwd figure to agree with the bank statement? Don't worry, send it as it is.
If c/fwd figure works,then you're clearly a natural, and CVs should be forwarded to jobs@virtuegroup.co.uk 
</t>
        </r>
      </text>
    </comment>
    <comment ref="B16" authorId="0" shapeId="0" xr:uid="{00000000-0006-0000-0100-000004000000}">
      <text>
        <r>
          <rPr>
            <sz val="9"/>
            <color indexed="81"/>
            <rFont val="Tahoma"/>
            <family val="2"/>
          </rPr>
          <t xml:space="preserve">PEACOCK: Writing down the invoice number is good enough for sales receipts 
</t>
        </r>
      </text>
    </comment>
    <comment ref="H16" authorId="0" shapeId="0" xr:uid="{00000000-0006-0000-0100-000005000000}">
      <text>
        <r>
          <rPr>
            <sz val="9"/>
            <color indexed="81"/>
            <rFont val="Tahoma"/>
            <family val="2"/>
          </rPr>
          <t>PEACOCK: Not sure where to analyse an expense to? Jot down a brief note as a "comment", select "Other business expense" and we'll find a suitable home for 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N6" authorId="0" shapeId="0" xr:uid="{00000000-0006-0000-0200-000001000000}">
      <text>
        <r>
          <rPr>
            <sz val="9"/>
            <color indexed="81"/>
            <rFont val="Tahoma"/>
            <family val="2"/>
          </rPr>
          <t>PEACOCK: HMRC mileage rates are calculated cummulatively over each tax year (6th April to 5th April). Entering an accurate business mileage figure b/fwd to reflect the tax year so far, gives an accurate mileage reimbursement amount.
Your most recent 'Management Information' from Virtue will include the B/fwd figure.
Leave the b/fwd mileage blank if you prefer and we'll let you know the correct reimbursement amount as part of our regular monthly reporting.</t>
        </r>
      </text>
    </comment>
    <comment ref="N8" authorId="0" shapeId="0" xr:uid="{00000000-0006-0000-0200-000002000000}">
      <text>
        <r>
          <rPr>
            <sz val="9"/>
            <color indexed="81"/>
            <rFont val="Tahoma"/>
            <family val="2"/>
          </rPr>
          <t>PEACOCK: Mileage reimbursement estimates can be kept accurate by "carrying forward" an accurate "cummulative mileage" figure through each tax year (April through to March).
Your next management report from Virtue will include any adjustments made to this c/fwd figure.</t>
        </r>
      </text>
    </comment>
    <comment ref="N10" authorId="0" shapeId="0" xr:uid="{00000000-0006-0000-0200-000003000000}">
      <text>
        <r>
          <rPr>
            <sz val="9"/>
            <color indexed="81"/>
            <rFont val="Tahoma"/>
            <family val="2"/>
          </rPr>
          <t xml:space="preserve">PEACOCK: This is the HMRC allowable rate per mile after the first 10,000 business miles higher allowance has been used up.
</t>
        </r>
      </text>
    </comment>
    <comment ref="N11" authorId="0" shapeId="0" xr:uid="{00000000-0006-0000-0200-000004000000}">
      <text>
        <r>
          <rPr>
            <sz val="9"/>
            <color indexed="81"/>
            <rFont val="Tahoma"/>
            <family val="2"/>
          </rPr>
          <t>PEACOCK: This is the HMRC allowable rate per mile for the first 10,000 business miles in each tax year.</t>
        </r>
      </text>
    </comment>
    <comment ref="A16" authorId="0" shapeId="0" xr:uid="{00000000-0006-0000-0200-000005000000}">
      <text>
        <r>
          <rPr>
            <sz val="9"/>
            <color indexed="81"/>
            <rFont val="Tahoma"/>
            <family val="2"/>
          </rPr>
          <t>PEACOCK: Receipts are your best friend - match them up by writing the transaction number on the top and clipping them in order to A4 paper. Or "bag 'em up" and we'll neaten things up this end.</t>
        </r>
      </text>
    </comment>
    <comment ref="D16" authorId="0" shapeId="0" xr:uid="{00000000-0006-0000-0200-000006000000}">
      <text>
        <r>
          <rPr>
            <sz val="9"/>
            <color indexed="81"/>
            <rFont val="Tahoma"/>
            <family val="2"/>
          </rPr>
          <t>PEACOCK: Not sure where to analyse an expense to? Jot down a brief note as a "comment", select "Other business expense" and we'll find a suitable home for it.</t>
        </r>
      </text>
    </comment>
    <comment ref="E16" authorId="0" shapeId="0" xr:uid="{00000000-0006-0000-0200-000007000000}">
      <text>
        <r>
          <rPr>
            <sz val="9"/>
            <color indexed="81"/>
            <rFont val="Tahoma"/>
            <family val="2"/>
          </rPr>
          <t xml:space="preserve">PEACOCK: Enter the total amount including any VAT
</t>
        </r>
      </text>
    </comment>
    <comment ref="M73" authorId="0" shapeId="0" xr:uid="{00000000-0006-0000-0200-000008000000}">
      <text>
        <r>
          <rPr>
            <sz val="9"/>
            <color indexed="81"/>
            <rFont val="Tahoma"/>
            <family val="2"/>
          </rPr>
          <t xml:space="preserve">PEACOCK: Mileage estimate is calculated using the b/fwd cummulative mileage.
Your accountant will confirm any adjustments.
</t>
        </r>
      </text>
    </comment>
    <comment ref="M74" authorId="0" shapeId="0" xr:uid="{00000000-0006-0000-0200-000009000000}">
      <text>
        <r>
          <rPr>
            <sz val="9"/>
            <color indexed="81"/>
            <rFont val="Tahoma"/>
            <family val="2"/>
          </rPr>
          <t>PEACOCK: This is an estimate of what amount you can expect to claim back.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6" authorId="0" shapeId="0" xr:uid="{00000000-0006-0000-0300-000001000000}">
      <text>
        <r>
          <rPr>
            <sz val="9"/>
            <color indexed="81"/>
            <rFont val="Tahoma"/>
            <family val="2"/>
          </rPr>
          <t>VIRTUE: The opening figure will usually agree with your credit card statement. (if the balance is in credit then enter as a minus)</t>
        </r>
      </text>
    </comment>
    <comment ref="I7" authorId="0" shapeId="0" xr:uid="{00000000-0006-0000-0300-000002000000}">
      <text>
        <r>
          <rPr>
            <sz val="9"/>
            <color indexed="81"/>
            <rFont val="Tahoma"/>
            <family val="2"/>
          </rPr>
          <t xml:space="preserve">VIRTUE: The quickest way to list transactions is often to bash in the amounts straight from the credit card statement, and then write a quick description.
</t>
        </r>
      </text>
    </comment>
    <comment ref="I9" authorId="0" shapeId="0" xr:uid="{00000000-0006-0000-0300-000003000000}">
      <text>
        <r>
          <rPr>
            <sz val="9"/>
            <color indexed="81"/>
            <rFont val="Tahoma"/>
            <family val="2"/>
          </rPr>
          <t xml:space="preserve">VIRTUE: Can't get the c/fwd figure to agree with the credit card statement? Don't worry, send it as it is. 
</t>
        </r>
      </text>
    </comment>
    <comment ref="B16" authorId="0" shapeId="0" xr:uid="{00000000-0006-0000-0300-000004000000}">
      <text>
        <r>
          <rPr>
            <sz val="9"/>
            <color indexed="81"/>
            <rFont val="Tahoma"/>
            <family val="2"/>
          </rPr>
          <t xml:space="preserve">Virtue: Writing down the invoice number is good enough for sales receipts 
</t>
        </r>
      </text>
    </comment>
    <comment ref="H16" authorId="0" shapeId="0" xr:uid="{00000000-0006-0000-0300-000005000000}">
      <text>
        <r>
          <rPr>
            <sz val="9"/>
            <color indexed="81"/>
            <rFont val="Tahoma"/>
            <family val="2"/>
          </rPr>
          <t>VIRTUE: Not sure where to analyse an expense to? Jot down a brief note as a "comment", select "Other business expense" and we'll find a suitable home for it.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6" authorId="0" shapeId="0" xr:uid="{00000000-0006-0000-0400-000001000000}">
      <text>
        <r>
          <rPr>
            <sz val="9"/>
            <color indexed="81"/>
            <rFont val="Tahoma"/>
            <family val="2"/>
          </rPr>
          <t>VIRTUE: The opening figure will usually agree with your bank statement. (if the account's overdrawn enter as a minus)</t>
        </r>
      </text>
    </comment>
    <comment ref="I7" authorId="0" shapeId="0" xr:uid="{00000000-0006-0000-0400-000002000000}">
      <text>
        <r>
          <rPr>
            <sz val="9"/>
            <color indexed="81"/>
            <rFont val="Tahoma"/>
            <family val="2"/>
          </rPr>
          <t xml:space="preserve">VIRTUE: The quickest way to list transactions is often to bash in the amounts straight from the bank statement, and then write a quick description.
</t>
        </r>
      </text>
    </comment>
    <comment ref="I9" authorId="0" shapeId="0" xr:uid="{00000000-0006-0000-0400-000003000000}">
      <text>
        <r>
          <rPr>
            <sz val="9"/>
            <color indexed="81"/>
            <rFont val="Tahoma"/>
            <family val="2"/>
          </rPr>
          <t xml:space="preserve">VIRTUE: Can't get the c/fwd figure to agree with the bank statement? Don't worry, send it as it is.
If c/fwd figure works,then you're clearly a natural, and CVs should be forwarded to jobs@virtuegroup.co.uk 
</t>
        </r>
      </text>
    </comment>
    <comment ref="B16" authorId="0" shapeId="0" xr:uid="{00000000-0006-0000-0400-000004000000}">
      <text>
        <r>
          <rPr>
            <sz val="9"/>
            <color indexed="81"/>
            <rFont val="Tahoma"/>
            <family val="2"/>
          </rPr>
          <t xml:space="preserve">Virtue: Writing down the invoice number is good enough for sales receipts 
</t>
        </r>
      </text>
    </comment>
    <comment ref="H16" authorId="0" shapeId="0" xr:uid="{00000000-0006-0000-0400-000005000000}">
      <text>
        <r>
          <rPr>
            <sz val="9"/>
            <color indexed="81"/>
            <rFont val="Tahoma"/>
            <family val="2"/>
          </rPr>
          <t>VIRTUE: Not sure where to analyse an expense to? Jot down a brief note as a "comment", select "Other business expense" and we'll find a suitable home for it.</t>
        </r>
      </text>
    </comment>
  </commentList>
</comments>
</file>

<file path=xl/sharedStrings.xml><?xml version="1.0" encoding="utf-8"?>
<sst xmlns="http://schemas.openxmlformats.org/spreadsheetml/2006/main" count="686" uniqueCount="219">
  <si>
    <t>Advertising</t>
  </si>
  <si>
    <t>Bank charges</t>
  </si>
  <si>
    <t>Pedal Cycle</t>
  </si>
  <si>
    <t>Postage</t>
  </si>
  <si>
    <t>Date</t>
  </si>
  <si>
    <t>Analysis</t>
  </si>
  <si>
    <t>Total</t>
  </si>
  <si>
    <t>Miles</t>
  </si>
  <si>
    <t>Car</t>
  </si>
  <si>
    <t>Sales Invoices</t>
  </si>
  <si>
    <t>Bank Payments</t>
  </si>
  <si>
    <t>IR35?</t>
  </si>
  <si>
    <t>Use of home as office</t>
  </si>
  <si>
    <t>Mileage Rate (Higher)</t>
  </si>
  <si>
    <t>Mileage Rate (Lower)</t>
  </si>
  <si>
    <t>Cumm mileage b/fwd</t>
  </si>
  <si>
    <t>Cumm mileage c/fwd</t>
  </si>
  <si>
    <t>Oy! Non-Virtue Accountant! Make your own blooming analysis list; don't pinch ours without asking us first!</t>
  </si>
  <si>
    <t>Accountancy</t>
  </si>
  <si>
    <t>Annual return (companies house)</t>
  </si>
  <si>
    <t xml:space="preserve">Bank interest paid </t>
  </si>
  <si>
    <t>Business credit card charges</t>
  </si>
  <si>
    <t>Canteen</t>
  </si>
  <si>
    <t>Capital purchase - motor vehicles</t>
  </si>
  <si>
    <t>Charitable donations - covenanted</t>
  </si>
  <si>
    <t>Charitable donations - other</t>
  </si>
  <si>
    <t>Child care vouchers (up to statutory limits)</t>
  </si>
  <si>
    <t>Class 1A NI</t>
  </si>
  <si>
    <t>Cleaning</t>
  </si>
  <si>
    <t>Company formation &amp; closure costs</t>
  </si>
  <si>
    <t>Computer software &amp; consumables</t>
  </si>
  <si>
    <t>Consultancy fees</t>
  </si>
  <si>
    <t>Corporation tax</t>
  </si>
  <si>
    <t>Director' benefits - non-medical</t>
  </si>
  <si>
    <t>Directors' benefits - medical insurances</t>
  </si>
  <si>
    <t>Directors' pension</t>
  </si>
  <si>
    <t>Factoring charges</t>
  </si>
  <si>
    <t>Fines and penalties</t>
  </si>
  <si>
    <t>Hire of equipment</t>
  </si>
  <si>
    <t>HP payments - equipment</t>
  </si>
  <si>
    <t>HP payments - motor vehicles</t>
  </si>
  <si>
    <t>Insurance - employer &amp; public liability</t>
  </si>
  <si>
    <t>Insurance - professional indemnity</t>
  </si>
  <si>
    <t>Internet (business line)</t>
  </si>
  <si>
    <t>Internet (home) - business element</t>
  </si>
  <si>
    <t>Internet (home) - personal element</t>
  </si>
  <si>
    <t>Light and heat</t>
  </si>
  <si>
    <t>Mobile (bus. owned) - personal calls</t>
  </si>
  <si>
    <t>Mobile (bus. owned) - bus calls &amp; rental</t>
  </si>
  <si>
    <t>Mobile (personally owned) - business calls only</t>
  </si>
  <si>
    <t>Mobile (personally owned) - personal calls &amp; rental</t>
  </si>
  <si>
    <t>Motor - other costs (company car only)</t>
  </si>
  <si>
    <t>Motor - petrol (company car only)</t>
  </si>
  <si>
    <t>Motor - vehicle leasing</t>
  </si>
  <si>
    <t>Other business expenses</t>
  </si>
  <si>
    <t>Other interest paid</t>
  </si>
  <si>
    <t>PAYE &amp; NI payments</t>
  </si>
  <si>
    <t>Personal bills paid by the business</t>
  </si>
  <si>
    <t>Printing and stationery</t>
  </si>
  <si>
    <t>Professional fees for the business</t>
  </si>
  <si>
    <t>Purchases for resale</t>
  </si>
  <si>
    <t>Purchases for resale (IR35 allowable)</t>
  </si>
  <si>
    <t>Rates - Business</t>
  </si>
  <si>
    <t>Reference books and trade magazines</t>
  </si>
  <si>
    <t>Rent of business premises</t>
  </si>
  <si>
    <t>Small items and equipment repairs</t>
  </si>
  <si>
    <t>Staff training</t>
  </si>
  <si>
    <t xml:space="preserve">Staff wages and salaries payments </t>
  </si>
  <si>
    <t>Staff welfare</t>
  </si>
  <si>
    <t>Telephone (bus. line) - bus calls &amp; rental</t>
  </si>
  <si>
    <t>Telephone (bus. line) - personal calls</t>
  </si>
  <si>
    <t>Telephone (home) - business calls only</t>
  </si>
  <si>
    <t>Telephone (home) - private calls &amp; rental</t>
  </si>
  <si>
    <t>Trade memberships for business</t>
  </si>
  <si>
    <t>TRF to current account 1</t>
  </si>
  <si>
    <t>TRF to current account 2</t>
  </si>
  <si>
    <t>TRF to current account 3</t>
  </si>
  <si>
    <t>TRF to deposit account 1</t>
  </si>
  <si>
    <t>Travel - fares (business only)</t>
  </si>
  <si>
    <t>Travel - hotel &amp; accom (business only)</t>
  </si>
  <si>
    <t>Travel - mileage (business only)</t>
  </si>
  <si>
    <t>Travel - subsistence</t>
  </si>
  <si>
    <t>VAT payments</t>
  </si>
  <si>
    <t>Exps reclaim (employee 1)</t>
  </si>
  <si>
    <t>Salary payment (employee 1)</t>
  </si>
  <si>
    <t>Dividend payment (employee 1)</t>
  </si>
  <si>
    <t>Exps reclaim (employee 2)</t>
  </si>
  <si>
    <t>Exps reclaim (employee 3)</t>
  </si>
  <si>
    <t>Employee 1 loan a/c</t>
  </si>
  <si>
    <t>Employee 2 loan a/c</t>
  </si>
  <si>
    <t>Employee 3 loan a/c</t>
  </si>
  <si>
    <t>Salary payment (employee 2)</t>
  </si>
  <si>
    <t>Salary payment (employee 3)</t>
  </si>
  <si>
    <t>Dividend payment (employee 2)</t>
  </si>
  <si>
    <t>Dividend payment (employee 3)</t>
  </si>
  <si>
    <t>LESS COMMON BANK PAYMENTS</t>
  </si>
  <si>
    <t>COMMON BANK PAYMENTS</t>
  </si>
  <si>
    <t>Bank Receipts</t>
  </si>
  <si>
    <t>Sales receipt</t>
  </si>
  <si>
    <t>Bank interest</t>
  </si>
  <si>
    <t>Other income</t>
  </si>
  <si>
    <t>TRF from current a/c1</t>
  </si>
  <si>
    <t>TRF from current a/c2</t>
  </si>
  <si>
    <t>TRF from current a/c3</t>
  </si>
  <si>
    <t>TRF from Deposit a/c1</t>
  </si>
  <si>
    <t>Introduced - Director 1</t>
  </si>
  <si>
    <t>Introduced - Director 2</t>
  </si>
  <si>
    <t>Introduced - Director 3</t>
  </si>
  <si>
    <t>PAYE refund</t>
  </si>
  <si>
    <t>CT refund</t>
  </si>
  <si>
    <t>VAT refund</t>
  </si>
  <si>
    <t>Van</t>
  </si>
  <si>
    <t>Motor Cycle</t>
  </si>
  <si>
    <t>Private</t>
  </si>
  <si>
    <t>MILEAGE</t>
  </si>
  <si>
    <t>Journey details</t>
  </si>
  <si>
    <t>BANK_PAYMENTS_LIST</t>
  </si>
  <si>
    <t>No</t>
  </si>
  <si>
    <t>EMP1</t>
  </si>
  <si>
    <t>EMP2</t>
  </si>
  <si>
    <t>EMP3</t>
  </si>
  <si>
    <t>IR35_LIST</t>
  </si>
  <si>
    <t>Ownership</t>
  </si>
  <si>
    <t>Vehicle</t>
  </si>
  <si>
    <t>VEHICLE_TYPE_LIST</t>
  </si>
  <si>
    <t>OWNERSHIP_LIST</t>
  </si>
  <si>
    <t>Company</t>
  </si>
  <si>
    <t>EXPS_LIST</t>
  </si>
  <si>
    <t>TRANS NO</t>
  </si>
  <si>
    <t>RECEIPTS_LIST</t>
  </si>
  <si>
    <t>Total Amount</t>
  </si>
  <si>
    <t>Inv No</t>
  </si>
  <si>
    <t>Transaction Spreadsheet - Employee Expenses</t>
  </si>
  <si>
    <t>Business entertaining</t>
  </si>
  <si>
    <t>Capital purchase - Equipment</t>
  </si>
  <si>
    <t xml:space="preserve">       e: accounts@virtuegroup.co.uk         T: 02476 713720        f: 02476 711213</t>
  </si>
  <si>
    <t>SALES_RECEIPT_METHOD_LIST</t>
  </si>
  <si>
    <t>Cash</t>
  </si>
  <si>
    <t>Cheque</t>
  </si>
  <si>
    <t>SO/DD</t>
  </si>
  <si>
    <t>BACS/TFR</t>
  </si>
  <si>
    <t>Date Paid</t>
  </si>
  <si>
    <t>Pay Method</t>
  </si>
  <si>
    <t>Business Mileage</t>
  </si>
  <si>
    <t>Business Expenses</t>
  </si>
  <si>
    <t>Employee Reimbursement</t>
  </si>
  <si>
    <t>Claiming day-to-day expenses</t>
  </si>
  <si>
    <t>Ref</t>
  </si>
  <si>
    <t xml:space="preserve">    Transaction Spreadsheet - Bank Account</t>
  </si>
  <si>
    <t>BANK SUMMARY</t>
  </si>
  <si>
    <t>Registering for VAT</t>
  </si>
  <si>
    <t>PAYE &amp; wages</t>
  </si>
  <si>
    <t>Personal tax (self-assessment)</t>
  </si>
  <si>
    <t>Virtue guide to salary and dividends</t>
  </si>
  <si>
    <t>Virtue guide to running a business</t>
  </si>
  <si>
    <t>Companies House &amp; statutory filing</t>
  </si>
  <si>
    <t>Record-keeping</t>
  </si>
  <si>
    <t>Retaining records</t>
  </si>
  <si>
    <t>Business banking</t>
  </si>
  <si>
    <t>Key tax dates</t>
  </si>
  <si>
    <t>Balance brought forward</t>
  </si>
  <si>
    <t>Balance carried forward</t>
  </si>
  <si>
    <t>Bank payments</t>
  </si>
  <si>
    <t>Bank receipts</t>
  </si>
  <si>
    <t>OVERTYPE</t>
  </si>
  <si>
    <t>Miles recorded below</t>
  </si>
  <si>
    <t>Estimated mileage claim</t>
  </si>
  <si>
    <t>Estimated expenses claim</t>
  </si>
  <si>
    <t>Total estimated claim</t>
  </si>
  <si>
    <t xml:space="preserve">    Transaction Spreadsheet - Bank Account 2</t>
  </si>
  <si>
    <t xml:space="preserve">    Transaction Spreadsheet - Business Credit Card</t>
  </si>
  <si>
    <t>Credit card transactions</t>
  </si>
  <si>
    <t>Credit card payments against balance</t>
  </si>
  <si>
    <t>CREDIT CARD RECEIPTS</t>
  </si>
  <si>
    <t>CREDIT CARD PAYMENTS</t>
  </si>
  <si>
    <t>Payments against balance</t>
  </si>
  <si>
    <t>Amount Paid</t>
  </si>
  <si>
    <t>Comment</t>
  </si>
  <si>
    <t>SALES LEDGER SUMMARY</t>
  </si>
  <si>
    <t>Sales invoices raised</t>
  </si>
  <si>
    <t>Sales receipts (cash)</t>
  </si>
  <si>
    <t>Sales receipts (bank)</t>
  </si>
  <si>
    <t xml:space="preserve">                Transaction Spreadsheet - Sales</t>
  </si>
  <si>
    <t>VAT</t>
  </si>
  <si>
    <t>Net Amount</t>
  </si>
  <si>
    <t>Comment (e.g. Inv No.)</t>
  </si>
  <si>
    <t>COMMON EXPENSES</t>
  </si>
  <si>
    <t>LESS COMMON EXPENSES</t>
  </si>
  <si>
    <t>FRS VAT</t>
  </si>
  <si>
    <t>YES_NO_LIST</t>
  </si>
  <si>
    <t>Yes</t>
  </si>
  <si>
    <t>FRS %</t>
  </si>
  <si>
    <t>VAT_FRS_PERCENTAGE_TABLE</t>
  </si>
  <si>
    <t>BANK DESCRIPTION</t>
  </si>
  <si>
    <t>Std</t>
  </si>
  <si>
    <t>Exempt</t>
  </si>
  <si>
    <t>Zero</t>
  </si>
  <si>
    <t>Non-VAT</t>
  </si>
  <si>
    <t>Reduced</t>
  </si>
  <si>
    <t>Direct costs</t>
  </si>
  <si>
    <t>Direct costs 2</t>
  </si>
  <si>
    <t>Direct costs 3</t>
  </si>
  <si>
    <t>Direct costs 4</t>
  </si>
  <si>
    <t>Profit on exchange</t>
  </si>
  <si>
    <t>Loss on exchange</t>
  </si>
  <si>
    <t>Profit and loss suspense</t>
  </si>
  <si>
    <t>Lease finance charges</t>
  </si>
  <si>
    <t>Balance sheet suspense</t>
  </si>
  <si>
    <t>FRS</t>
  </si>
  <si>
    <t>VAT_RATES_TABLE</t>
  </si>
  <si>
    <t>EXPENSES DESCRIPTION</t>
  </si>
  <si>
    <t>RATE</t>
  </si>
  <si>
    <t>BANK 2 SUMMARY</t>
  </si>
  <si>
    <t>BUSINESS CREDIT CARD SUMMARY</t>
  </si>
  <si>
    <t>BEWARE OF THE 24 MONTH SITE RULES</t>
  </si>
  <si>
    <t>StdNo</t>
  </si>
  <si>
    <t>Claim VAT</t>
  </si>
  <si>
    <t>ENSURE RECEIPTS ARE KEPT FOR ALL EXPENSES CLAIMS</t>
  </si>
  <si>
    <t xml:space="preserve">                            e: accounts@peacockac.com         T: 0121 663 1655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</si>
</sst>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
    <numFmt numFmtId="166" formatCode="0.0%"/>
  </numFmts>
  <fonts count="40" x14ac:knownFonts="1">
    <font>
      <sz val="11"/>
      <color theme="1"/>
      <name val="Calibri"/>
      <family val="2"/>
      <scheme val="minor"/>
    </font>
    <font>
      <sz val="9"/>
      <color indexed="81"/>
      <name val="Tahoma"/>
      <family val="2"/>
    </font>
    <font>
      <b/>
      <sz val="11"/>
      <name val="Calibri"/>
      <family val="2"/>
    </font>
    <font>
      <sz val="10"/>
      <name val="Calibri"/>
      <family val="2"/>
    </font>
    <font>
      <sz val="10"/>
      <name val="Arial"/>
      <family val="2"/>
    </font>
    <font>
      <sz val="11"/>
      <color theme="1"/>
      <name val="Calibri"/>
      <family val="2"/>
      <scheme val="minor"/>
    </font>
    <font>
      <sz val="10"/>
      <color theme="1"/>
      <name val="Calibri"/>
      <family val="2"/>
      <scheme val="minor"/>
    </font>
    <font>
      <u/>
      <sz val="11"/>
      <color theme="10"/>
      <name val="Calibri"/>
      <family val="2"/>
    </font>
    <font>
      <u/>
      <sz val="8"/>
      <color rgb="FF0070C0"/>
      <name val="Calibri"/>
      <family val="2"/>
      <scheme val="minor"/>
    </font>
    <font>
      <b/>
      <sz val="10"/>
      <color theme="5" tint="-0.499984740745262"/>
      <name val="Calibri"/>
      <family val="2"/>
      <scheme val="minor"/>
    </font>
    <font>
      <sz val="11"/>
      <name val="Calibri"/>
      <family val="2"/>
      <scheme val="minor"/>
    </font>
    <font>
      <b/>
      <sz val="11"/>
      <color theme="1"/>
      <name val="Calibri"/>
      <family val="2"/>
      <scheme val="minor"/>
    </font>
    <font>
      <sz val="10"/>
      <color rgb="FF783E04"/>
      <name val="Calibri"/>
      <family val="2"/>
    </font>
    <font>
      <sz val="11"/>
      <color theme="0"/>
      <name val="Calibri"/>
      <family val="2"/>
      <scheme val="minor"/>
    </font>
    <font>
      <u/>
      <sz val="11"/>
      <color theme="9" tint="-0.249977111117893"/>
      <name val="Calibri"/>
      <family val="2"/>
    </font>
    <font>
      <sz val="26"/>
      <color rgb="FFA0009C"/>
      <name val="Calibri"/>
      <family val="2"/>
      <scheme val="minor"/>
    </font>
    <font>
      <b/>
      <u/>
      <sz val="11"/>
      <color theme="9"/>
      <name val="Calibri"/>
      <family val="2"/>
    </font>
    <font>
      <u/>
      <sz val="11"/>
      <color theme="9"/>
      <name val="Calibri"/>
      <family val="2"/>
    </font>
    <font>
      <sz val="11"/>
      <color rgb="FF000000"/>
      <name val="Calibri"/>
      <family val="2"/>
      <scheme val="minor"/>
    </font>
    <font>
      <u/>
      <sz val="11"/>
      <color theme="9" tint="-0.249977111117893"/>
      <name val="Calibri"/>
      <family val="2"/>
      <scheme val="minor"/>
    </font>
    <font>
      <sz val="11"/>
      <color theme="9" tint="-0.249977111117893"/>
      <name val="Calibri"/>
      <family val="2"/>
      <scheme val="minor"/>
    </font>
    <font>
      <b/>
      <sz val="11"/>
      <color theme="0"/>
      <name val="Calibri"/>
      <family val="2"/>
    </font>
    <font>
      <b/>
      <sz val="10"/>
      <color theme="0"/>
      <name val="Calibri"/>
      <family val="2"/>
    </font>
    <font>
      <sz val="10"/>
      <color rgb="FF7030A0"/>
      <name val="Calibri"/>
      <family val="2"/>
    </font>
    <font>
      <sz val="10"/>
      <color theme="0"/>
      <name val="Calibri"/>
      <family val="2"/>
    </font>
    <font>
      <sz val="10"/>
      <color theme="6" tint="-0.499984740745262"/>
      <name val="Calibri"/>
      <family val="2"/>
      <scheme val="minor"/>
    </font>
    <font>
      <b/>
      <sz val="10"/>
      <color theme="6" tint="-0.499984740745262"/>
      <name val="Calibri"/>
      <family val="2"/>
      <scheme val="minor"/>
    </font>
    <font>
      <b/>
      <sz val="11"/>
      <color theme="6" tint="-0.249977111117893"/>
      <name val="Calibri"/>
      <family val="2"/>
      <scheme val="minor"/>
    </font>
    <font>
      <b/>
      <sz val="11"/>
      <color theme="5" tint="-0.249977111117893"/>
      <name val="Calibri"/>
      <family val="2"/>
      <scheme val="minor"/>
    </font>
    <font>
      <sz val="10"/>
      <color theme="5" tint="-0.499984740745262"/>
      <name val="Calibri"/>
      <family val="2"/>
      <scheme val="minor"/>
    </font>
    <font>
      <b/>
      <sz val="11"/>
      <color rgb="FF664C26"/>
      <name val="Calibri"/>
      <family val="2"/>
    </font>
    <font>
      <b/>
      <sz val="10"/>
      <color rgb="FF783E04"/>
      <name val="Calibri"/>
      <family val="2"/>
    </font>
    <font>
      <b/>
      <sz val="11"/>
      <color rgb="FF783E04"/>
      <name val="Calibri"/>
      <family val="2"/>
    </font>
    <font>
      <b/>
      <sz val="11"/>
      <color rgb="FFFF0000"/>
      <name val="Calibri"/>
      <family val="2"/>
    </font>
    <font>
      <b/>
      <u/>
      <sz val="11"/>
      <color theme="9" tint="-0.249977111117893"/>
      <name val="Calibri"/>
      <family val="2"/>
    </font>
    <font>
      <b/>
      <sz val="10"/>
      <color theme="4" tint="-0.499984740745262"/>
      <name val="Calibri"/>
      <family val="2"/>
    </font>
    <font>
      <sz val="10"/>
      <color theme="4" tint="-0.499984740745262"/>
      <name val="Calibri"/>
      <family val="2"/>
    </font>
    <font>
      <sz val="23"/>
      <color theme="4" tint="-0.499984740745262"/>
      <name val="Calibri"/>
      <family val="2"/>
      <scheme val="minor"/>
    </font>
    <font>
      <sz val="11"/>
      <color theme="4" tint="-0.499984740745262"/>
      <name val="Calibri"/>
      <family val="2"/>
      <scheme val="minor"/>
    </font>
    <font>
      <sz val="26"/>
      <color theme="4" tint="-0.499984740745262"/>
      <name val="Calibri"/>
      <family val="2"/>
      <scheme val="minor"/>
    </font>
  </fonts>
  <fills count="42">
    <fill>
      <patternFill patternType="none"/>
    </fill>
    <fill>
      <patternFill patternType="gray125"/>
    </fill>
    <fill>
      <patternFill patternType="solid">
        <fgColor rgb="FFBEAED0"/>
        <bgColor rgb="FFBEAED0"/>
      </patternFill>
    </fill>
    <fill>
      <patternFill patternType="solid">
        <fgColor rgb="FFDED7E7"/>
        <bgColor rgb="FFDED7E7"/>
      </patternFill>
    </fill>
    <fill>
      <patternFill patternType="solid">
        <fgColor theme="7"/>
        <bgColor rgb="FF000000"/>
      </patternFill>
    </fill>
    <fill>
      <patternFill patternType="solid">
        <fgColor rgb="FFEBF1DD"/>
        <bgColor rgb="FFEBF1DD"/>
      </patternFill>
    </fill>
    <fill>
      <patternFill patternType="solid">
        <fgColor rgb="FFD9E5BB"/>
        <bgColor rgb="FFD9E5BB"/>
      </patternFill>
    </fill>
    <fill>
      <patternFill patternType="solid">
        <fgColor rgb="FFD9E4BC"/>
        <bgColor rgb="FFD9E4BC"/>
      </patternFill>
    </fill>
    <fill>
      <patternFill patternType="solid">
        <fgColor rgb="FFC5D69A"/>
        <bgColor rgb="FFC5D69A"/>
      </patternFill>
    </fill>
    <fill>
      <patternFill patternType="solid">
        <fgColor rgb="FFE6B8B8"/>
        <bgColor rgb="FFE6B8B8"/>
      </patternFill>
    </fill>
    <fill>
      <patternFill patternType="solid">
        <fgColor rgb="FFF2DCDC"/>
        <bgColor rgb="FFF2DCDC"/>
      </patternFill>
    </fill>
    <fill>
      <patternFill patternType="solid">
        <fgColor rgb="FFE7B7B7"/>
        <bgColor rgb="FFE7B7B7"/>
      </patternFill>
    </fill>
    <fill>
      <patternFill patternType="solid">
        <fgColor rgb="FFD99595"/>
        <bgColor rgb="FFD99595"/>
      </patternFill>
    </fill>
    <fill>
      <patternFill patternType="solid">
        <fgColor rgb="FFDED9C2"/>
        <bgColor rgb="FFDED9C2"/>
      </patternFill>
    </fill>
    <fill>
      <patternFill patternType="solid">
        <fgColor rgb="FF978A51"/>
        <bgColor rgb="FF978A51"/>
      </patternFill>
    </fill>
    <fill>
      <patternFill patternType="solid">
        <fgColor rgb="FFDDD8C3"/>
        <bgColor rgb="FFDDD8C3"/>
      </patternFill>
    </fill>
    <fill>
      <patternFill patternType="solid">
        <fgColor rgb="FF968952"/>
        <bgColor rgb="FF968952"/>
      </patternFill>
    </fill>
    <fill>
      <patternFill patternType="solid">
        <fgColor rgb="FF00B0F0"/>
        <bgColor rgb="FF000000"/>
      </patternFill>
    </fill>
    <fill>
      <patternFill patternType="solid">
        <fgColor rgb="FF00B0F0"/>
        <bgColor rgb="FF9E85B9"/>
      </patternFill>
    </fill>
    <fill>
      <patternFill patternType="solid">
        <fgColor rgb="FF0070C0"/>
        <bgColor rgb="FFBEAED0"/>
      </patternFill>
    </fill>
    <fill>
      <patternFill patternType="solid">
        <fgColor rgb="FFCCECFF"/>
        <bgColor rgb="FFDED7E7"/>
      </patternFill>
    </fill>
    <fill>
      <patternFill patternType="solid">
        <fgColor rgb="FFCCECFF"/>
        <bgColor rgb="FFBEAED0"/>
      </patternFill>
    </fill>
    <fill>
      <patternFill patternType="solid">
        <fgColor theme="8" tint="0.39997558519241921"/>
        <bgColor rgb="FFC5D69A"/>
      </patternFill>
    </fill>
    <fill>
      <patternFill patternType="solid">
        <fgColor theme="8" tint="0.79998168889431442"/>
        <bgColor rgb="FFD9E4BC"/>
      </patternFill>
    </fill>
    <fill>
      <patternFill patternType="solid">
        <fgColor theme="8" tint="0.79998168889431442"/>
        <bgColor rgb="FFEBF1DD"/>
      </patternFill>
    </fill>
    <fill>
      <patternFill patternType="solid">
        <fgColor theme="8" tint="0.79998168889431442"/>
        <bgColor rgb="FFD9E5BB"/>
      </patternFill>
    </fill>
    <fill>
      <patternFill patternType="solid">
        <fgColor theme="0" tint="-0.14999847407452621"/>
        <bgColor rgb="FFE7B7B7"/>
      </patternFill>
    </fill>
    <fill>
      <patternFill patternType="solid">
        <fgColor theme="0" tint="-0.14999847407452621"/>
        <bgColor rgb="FFF2DCDC"/>
      </patternFill>
    </fill>
    <fill>
      <patternFill patternType="solid">
        <fgColor theme="0" tint="-0.14999847407452621"/>
        <bgColor rgb="FFE6B8B8"/>
      </patternFill>
    </fill>
    <fill>
      <patternFill patternType="solid">
        <fgColor theme="0" tint="-0.34998626667073579"/>
        <bgColor rgb="FFD99595"/>
      </patternFill>
    </fill>
    <fill>
      <patternFill patternType="solid">
        <fgColor theme="9" tint="0.79998168889431442"/>
        <bgColor rgb="FFDED9C2"/>
      </patternFill>
    </fill>
    <fill>
      <patternFill patternType="solid">
        <fgColor theme="9" tint="0.39997558519241921"/>
        <bgColor rgb="FF978A51"/>
      </patternFill>
    </fill>
    <fill>
      <patternFill patternType="solid">
        <fgColor theme="8" tint="0.79998168889431442"/>
        <bgColor rgb="FFF2EADE"/>
      </patternFill>
    </fill>
    <fill>
      <patternFill patternType="solid">
        <fgColor theme="8" tint="0.79998168889431442"/>
        <bgColor rgb="FFE5D4BD"/>
      </patternFill>
    </fill>
    <fill>
      <patternFill patternType="solid">
        <fgColor theme="8" tint="0.59999389629810485"/>
        <bgColor rgb="FFE6D5BC"/>
      </patternFill>
    </fill>
    <fill>
      <patternFill patternType="solid">
        <fgColor theme="8" tint="0.39997558519241921"/>
        <bgColor rgb="FFD9C09B"/>
      </patternFill>
    </fill>
    <fill>
      <patternFill patternType="solid">
        <fgColor theme="0" tint="-0.14999847407452621"/>
        <bgColor rgb="FFFBCB9B"/>
      </patternFill>
    </fill>
    <fill>
      <patternFill patternType="solid">
        <fgColor theme="0" tint="-4.9989318521683403E-2"/>
        <bgColor rgb="FFFDE3CD"/>
      </patternFill>
    </fill>
    <fill>
      <patternFill patternType="solid">
        <fgColor theme="0" tint="-4.9989318521683403E-2"/>
        <bgColor rgb="FFFBCB9B"/>
      </patternFill>
    </fill>
    <fill>
      <patternFill patternType="solid">
        <fgColor theme="0" tint="-0.249977111117893"/>
        <bgColor rgb="FFF9B169"/>
      </patternFill>
    </fill>
    <fill>
      <patternFill patternType="solid">
        <fgColor theme="9" tint="0.79998168889431442"/>
        <bgColor rgb="FFDDD8C3"/>
      </patternFill>
    </fill>
    <fill>
      <patternFill patternType="solid">
        <fgColor theme="9" tint="0.39997558519241921"/>
        <bgColor rgb="FF948B54"/>
      </patternFill>
    </fill>
  </fills>
  <borders count="14">
    <border>
      <left/>
      <right/>
      <top/>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bottom style="thin">
        <color rgb="FFFFFFFF"/>
      </bottom>
      <diagonal/>
    </border>
    <border>
      <left style="thin">
        <color theme="0"/>
      </left>
      <right style="thin">
        <color theme="0"/>
      </right>
      <top style="thin">
        <color theme="0"/>
      </top>
      <bottom style="thin">
        <color theme="0"/>
      </bottom>
      <diagonal/>
    </border>
    <border>
      <left style="thin">
        <color theme="0"/>
      </left>
      <right style="thin">
        <color rgb="FFFFFFFF"/>
      </right>
      <top style="thin">
        <color theme="0"/>
      </top>
      <bottom style="thin">
        <color theme="0"/>
      </bottom>
      <diagonal/>
    </border>
    <border>
      <left/>
      <right style="thin">
        <color rgb="FFFFFFFF"/>
      </right>
      <top style="thin">
        <color theme="0"/>
      </top>
      <bottom style="thin">
        <color theme="0"/>
      </bottom>
      <diagonal/>
    </border>
    <border>
      <left/>
      <right style="thin">
        <color theme="0"/>
      </right>
      <top style="thin">
        <color theme="0"/>
      </top>
      <bottom style="thin">
        <color theme="0"/>
      </bottom>
      <diagonal/>
    </border>
    <border>
      <left/>
      <right style="thin">
        <color rgb="FFFFFFFF"/>
      </right>
      <top/>
      <bottom style="thin">
        <color rgb="FFFFFFFF"/>
      </bottom>
      <diagonal/>
    </border>
    <border>
      <left/>
      <right style="thin">
        <color theme="0"/>
      </right>
      <top/>
      <bottom style="thin">
        <color theme="0"/>
      </bottom>
      <diagonal/>
    </border>
    <border>
      <left style="thin">
        <color rgb="FFFFFFFF"/>
      </left>
      <right style="thin">
        <color rgb="FFFFFFFF"/>
      </right>
      <top style="thin">
        <color rgb="FFFFFFFF"/>
      </top>
      <bottom style="thin">
        <color rgb="FFFFFFFF"/>
      </bottom>
      <diagonal/>
    </border>
    <border>
      <left style="thin">
        <color theme="7"/>
      </left>
      <right style="thin">
        <color theme="7"/>
      </right>
      <top style="thin">
        <color theme="7"/>
      </top>
      <bottom/>
      <diagonal/>
    </border>
    <border>
      <left style="thin">
        <color theme="0"/>
      </left>
      <right style="thin">
        <color theme="0"/>
      </right>
      <top/>
      <bottom style="thin">
        <color theme="0"/>
      </bottom>
      <diagonal/>
    </border>
    <border>
      <left style="thin">
        <color rgb="FFFFFFFF"/>
      </left>
      <right/>
      <top/>
      <bottom/>
      <diagonal/>
    </border>
  </borders>
  <cellStyleXfs count="15">
    <xf numFmtId="0" fontId="0" fillId="0" borderId="0"/>
    <xf numFmtId="0" fontId="6" fillId="0" borderId="0" applyNumberFormat="0" applyFill="0" applyBorder="0" applyAlignment="0" applyProtection="0">
      <alignment vertical="center"/>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cellStyleXfs>
  <cellXfs count="159">
    <xf numFmtId="0" fontId="0" fillId="0" borderId="0" xfId="0"/>
    <xf numFmtId="0" fontId="9" fillId="0" borderId="0" xfId="0" applyFont="1" applyFill="1" applyBorder="1" applyAlignment="1">
      <alignment horizontal="left" vertical="center"/>
    </xf>
    <xf numFmtId="17" fontId="10" fillId="0" borderId="0" xfId="0" applyNumberFormat="1" applyFont="1" applyAlignment="1">
      <alignment horizontal="center"/>
    </xf>
    <xf numFmtId="0" fontId="11" fillId="0" borderId="0" xfId="0" applyFont="1"/>
    <xf numFmtId="0" fontId="12" fillId="0" borderId="0" xfId="0" applyFont="1" applyFill="1" applyBorder="1" applyAlignment="1">
      <alignment horizontal="left" vertical="center" indent="1"/>
    </xf>
    <xf numFmtId="0" fontId="11" fillId="0" borderId="0" xfId="0" applyFont="1" applyAlignment="1">
      <alignment horizontal="right"/>
    </xf>
    <xf numFmtId="0" fontId="7" fillId="0" borderId="0" xfId="2" applyAlignment="1" applyProtection="1">
      <alignment horizontal="right"/>
    </xf>
    <xf numFmtId="17" fontId="10" fillId="0" borderId="0" xfId="0" applyNumberFormat="1" applyFont="1" applyAlignment="1">
      <alignment horizontal="center"/>
    </xf>
    <xf numFmtId="17" fontId="10" fillId="0" borderId="0" xfId="0" applyNumberFormat="1" applyFont="1" applyAlignment="1">
      <alignment horizontal="center"/>
    </xf>
    <xf numFmtId="0" fontId="13" fillId="0" borderId="0" xfId="0" applyFont="1"/>
    <xf numFmtId="0" fontId="14" fillId="0" borderId="0" xfId="2" applyFont="1" applyAlignment="1" applyProtection="1">
      <alignment horizontal="right"/>
    </xf>
    <xf numFmtId="0" fontId="14" fillId="0" borderId="0" xfId="2" applyFont="1" applyAlignment="1" applyProtection="1"/>
    <xf numFmtId="17" fontId="15" fillId="0" borderId="0" xfId="0" applyNumberFormat="1" applyFont="1" applyAlignment="1">
      <alignment horizontal="left"/>
    </xf>
    <xf numFmtId="17" fontId="10" fillId="0" borderId="0" xfId="0" applyNumberFormat="1" applyFont="1" applyAlignment="1">
      <alignment horizontal="left"/>
    </xf>
    <xf numFmtId="0" fontId="16" fillId="0" borderId="0" xfId="2" applyFont="1" applyAlignment="1" applyProtection="1">
      <alignment horizontal="left"/>
    </xf>
    <xf numFmtId="0" fontId="17" fillId="0" borderId="0" xfId="2" applyFont="1" applyAlignment="1" applyProtection="1">
      <alignment horizontal="left"/>
    </xf>
    <xf numFmtId="0" fontId="18" fillId="0" borderId="0" xfId="0" applyFont="1"/>
    <xf numFmtId="0" fontId="12" fillId="0" borderId="1" xfId="0" applyFont="1" applyFill="1" applyBorder="1" applyAlignment="1">
      <alignment horizontal="left" vertical="center" indent="1"/>
    </xf>
    <xf numFmtId="0" fontId="14" fillId="0" borderId="0" xfId="2" applyFont="1" applyAlignment="1" applyProtection="1">
      <alignment horizontal="left"/>
    </xf>
    <xf numFmtId="0" fontId="19" fillId="0" borderId="0" xfId="0" applyFont="1" applyAlignment="1">
      <alignment horizontal="left"/>
    </xf>
    <xf numFmtId="0" fontId="20" fillId="0" borderId="0" xfId="0" applyFont="1"/>
    <xf numFmtId="0" fontId="20" fillId="0" borderId="0" xfId="0" applyFont="1" applyAlignment="1">
      <alignment horizontal="left"/>
    </xf>
    <xf numFmtId="164" fontId="12" fillId="0" borderId="0" xfId="0" applyNumberFormat="1" applyFont="1" applyFill="1" applyBorder="1" applyAlignment="1">
      <alignment horizontal="left" vertical="center" indent="1"/>
    </xf>
    <xf numFmtId="0" fontId="21" fillId="0" borderId="3" xfId="0" applyFont="1" applyFill="1" applyBorder="1" applyAlignment="1">
      <alignment vertical="center"/>
    </xf>
    <xf numFmtId="0" fontId="22" fillId="0" borderId="1" xfId="0" applyFont="1" applyFill="1" applyBorder="1" applyAlignment="1">
      <alignment horizontal="left" vertical="center"/>
    </xf>
    <xf numFmtId="0" fontId="23" fillId="0" borderId="1" xfId="0" applyFont="1" applyFill="1" applyBorder="1" applyAlignment="1">
      <alignment horizontal="right" vertical="center"/>
    </xf>
    <xf numFmtId="0" fontId="24" fillId="0" borderId="4" xfId="0" applyFont="1" applyFill="1" applyBorder="1" applyAlignment="1">
      <alignment horizontal="left" vertical="center" indent="1"/>
    </xf>
    <xf numFmtId="0" fontId="14" fillId="0" borderId="0" xfId="2" applyFont="1" applyAlignment="1" applyProtection="1">
      <alignment horizontal="left"/>
    </xf>
    <xf numFmtId="0" fontId="0" fillId="0" borderId="0" xfId="0"/>
    <xf numFmtId="17" fontId="10" fillId="0" borderId="0" xfId="0" applyNumberFormat="1" applyFont="1" applyAlignment="1">
      <alignment horizontal="left"/>
    </xf>
    <xf numFmtId="0" fontId="14" fillId="0" borderId="0" xfId="2" applyFont="1" applyAlignment="1" applyProtection="1"/>
    <xf numFmtId="17" fontId="15" fillId="0" borderId="0" xfId="0" applyNumberFormat="1" applyFont="1" applyAlignment="1">
      <alignment horizontal="left"/>
    </xf>
    <xf numFmtId="0" fontId="2" fillId="0" borderId="0" xfId="0" applyFont="1" applyFill="1" applyBorder="1" applyAlignment="1">
      <alignment horizontal="left" vertical="center"/>
    </xf>
    <xf numFmtId="164" fontId="3" fillId="0" borderId="0" xfId="0" applyNumberFormat="1" applyFont="1" applyFill="1" applyBorder="1" applyAlignment="1">
      <alignment horizontal="left" vertical="center" indent="1"/>
    </xf>
    <xf numFmtId="164" fontId="3" fillId="0" borderId="1" xfId="0" applyNumberFormat="1" applyFont="1" applyFill="1" applyBorder="1" applyAlignment="1">
      <alignment horizontal="left" vertical="center" indent="1"/>
    </xf>
    <xf numFmtId="166" fontId="0" fillId="0" borderId="0" xfId="0" applyNumberFormat="1"/>
    <xf numFmtId="0" fontId="22" fillId="2" borderId="4" xfId="0" applyFont="1" applyFill="1" applyBorder="1" applyAlignment="1">
      <alignment horizontal="left" vertical="center" indent="1"/>
    </xf>
    <xf numFmtId="164" fontId="22" fillId="2" borderId="4" xfId="0" applyNumberFormat="1" applyFont="1" applyFill="1" applyBorder="1" applyAlignment="1">
      <alignment horizontal="right" vertical="center" indent="1"/>
    </xf>
    <xf numFmtId="0" fontId="22" fillId="2" borderId="5" xfId="0" applyFont="1" applyFill="1" applyBorder="1" applyAlignment="1">
      <alignment horizontal="left" vertical="center"/>
    </xf>
    <xf numFmtId="0" fontId="22" fillId="2" borderId="6" xfId="0" applyFont="1" applyFill="1" applyBorder="1" applyAlignment="1">
      <alignment horizontal="left" vertical="center"/>
    </xf>
    <xf numFmtId="14" fontId="23" fillId="3" borderId="8" xfId="0" applyNumberFormat="1" applyFont="1" applyFill="1" applyBorder="1" applyAlignment="1">
      <alignment horizontal="right" vertical="center"/>
    </xf>
    <xf numFmtId="49" fontId="23" fillId="3" borderId="8" xfId="0" applyNumberFormat="1" applyFont="1" applyFill="1" applyBorder="1" applyAlignment="1">
      <alignment horizontal="right" vertical="center"/>
    </xf>
    <xf numFmtId="164" fontId="23" fillId="3" borderId="8" xfId="0" applyNumberFormat="1" applyFont="1" applyFill="1" applyBorder="1" applyAlignment="1">
      <alignment horizontal="right" vertical="center"/>
    </xf>
    <xf numFmtId="14" fontId="23" fillId="3" borderId="1" xfId="0" applyNumberFormat="1" applyFont="1" applyFill="1" applyBorder="1" applyAlignment="1">
      <alignment horizontal="right" vertical="center"/>
    </xf>
    <xf numFmtId="49" fontId="23" fillId="3" borderId="1" xfId="0" applyNumberFormat="1" applyFont="1" applyFill="1" applyBorder="1" applyAlignment="1">
      <alignment horizontal="right" vertical="center"/>
    </xf>
    <xf numFmtId="164" fontId="23" fillId="3" borderId="1" xfId="0" applyNumberFormat="1" applyFont="1" applyFill="1" applyBorder="1" applyAlignment="1">
      <alignment horizontal="right" vertical="center"/>
    </xf>
    <xf numFmtId="0" fontId="21" fillId="4" borderId="0" xfId="0" applyFont="1" applyFill="1" applyBorder="1" applyAlignment="1">
      <alignment vertical="center"/>
    </xf>
    <xf numFmtId="14" fontId="25" fillId="5" borderId="9" xfId="0" applyNumberFormat="1" applyFont="1" applyFill="1" applyBorder="1" applyAlignment="1">
      <alignment horizontal="right" vertical="center"/>
    </xf>
    <xf numFmtId="49" fontId="25" fillId="5" borderId="9" xfId="0" applyNumberFormat="1" applyFont="1" applyFill="1" applyBorder="1" applyAlignment="1">
      <alignment horizontal="right" vertical="center"/>
    </xf>
    <xf numFmtId="0" fontId="25" fillId="5" borderId="9" xfId="0" applyFont="1" applyFill="1" applyBorder="1" applyAlignment="1">
      <alignment horizontal="right" vertical="center"/>
    </xf>
    <xf numFmtId="164" fontId="25" fillId="5" borderId="9" xfId="0" applyNumberFormat="1" applyFont="1" applyFill="1" applyBorder="1" applyAlignment="1">
      <alignment horizontal="right" vertical="center"/>
    </xf>
    <xf numFmtId="0" fontId="26" fillId="6" borderId="4" xfId="1" applyFont="1" applyFill="1" applyBorder="1" applyAlignment="1">
      <alignment horizontal="left" vertical="center" indent="1"/>
    </xf>
    <xf numFmtId="0" fontId="26" fillId="6" borderId="4" xfId="1" applyFont="1" applyFill="1" applyBorder="1" applyAlignment="1">
      <alignment horizontal="right" vertical="center" indent="1"/>
    </xf>
    <xf numFmtId="164" fontId="26" fillId="6" borderId="4" xfId="1" applyNumberFormat="1" applyFont="1" applyFill="1" applyBorder="1" applyAlignment="1">
      <alignment horizontal="right" vertical="center" indent="1"/>
    </xf>
    <xf numFmtId="0" fontId="26" fillId="7" borderId="4" xfId="1" applyFont="1" applyFill="1" applyBorder="1" applyAlignment="1">
      <alignment vertical="center"/>
    </xf>
    <xf numFmtId="0" fontId="27" fillId="8" borderId="0" xfId="0" applyFont="1" applyFill="1" applyAlignment="1">
      <alignment vertical="center"/>
    </xf>
    <xf numFmtId="0" fontId="28" fillId="8" borderId="0" xfId="0" applyFont="1" applyFill="1" applyAlignment="1">
      <alignment vertical="center"/>
    </xf>
    <xf numFmtId="0" fontId="9" fillId="9" borderId="4" xfId="1" applyFont="1" applyFill="1" applyBorder="1" applyAlignment="1">
      <alignment horizontal="left" vertical="center" indent="1"/>
    </xf>
    <xf numFmtId="0" fontId="9" fillId="9" borderId="4" xfId="1" applyFont="1" applyFill="1" applyBorder="1" applyAlignment="1">
      <alignment horizontal="right" vertical="center" indent="1"/>
    </xf>
    <xf numFmtId="164" fontId="9" fillId="9" borderId="4" xfId="1" applyNumberFormat="1" applyFont="1" applyFill="1" applyBorder="1" applyAlignment="1">
      <alignment horizontal="right" vertical="center" indent="1"/>
    </xf>
    <xf numFmtId="14" fontId="29" fillId="10" borderId="9" xfId="0" applyNumberFormat="1" applyFont="1" applyFill="1" applyBorder="1" applyAlignment="1">
      <alignment horizontal="right" vertical="center"/>
    </xf>
    <xf numFmtId="49" fontId="29" fillId="10" borderId="9" xfId="0" applyNumberFormat="1" applyFont="1" applyFill="1" applyBorder="1" applyAlignment="1">
      <alignment horizontal="right" vertical="center"/>
    </xf>
    <xf numFmtId="0" fontId="29" fillId="10" borderId="9" xfId="0" applyFont="1" applyFill="1" applyBorder="1" applyAlignment="1">
      <alignment horizontal="right" vertical="center"/>
    </xf>
    <xf numFmtId="164" fontId="29" fillId="10" borderId="9" xfId="0" applyNumberFormat="1" applyFont="1" applyFill="1" applyBorder="1" applyAlignment="1">
      <alignment horizontal="right" vertical="center"/>
    </xf>
    <xf numFmtId="0" fontId="9" fillId="11" borderId="4" xfId="1" applyFont="1" applyFill="1" applyBorder="1" applyAlignment="1">
      <alignment vertical="center"/>
    </xf>
    <xf numFmtId="0" fontId="28" fillId="12" borderId="0" xfId="0" applyFont="1" applyFill="1" applyAlignment="1">
      <alignment vertical="center"/>
    </xf>
    <xf numFmtId="0" fontId="12" fillId="13" borderId="2" xfId="0" applyFont="1" applyFill="1" applyBorder="1" applyAlignment="1">
      <alignment horizontal="left" vertical="center" indent="1"/>
    </xf>
    <xf numFmtId="164" fontId="23" fillId="13" borderId="10" xfId="0" applyNumberFormat="1" applyFont="1" applyFill="1" applyBorder="1" applyAlignment="1">
      <alignment horizontal="left" vertical="center" indent="1"/>
    </xf>
    <xf numFmtId="164" fontId="12" fillId="13" borderId="10" xfId="0" applyNumberFormat="1" applyFont="1" applyFill="1" applyBorder="1" applyAlignment="1">
      <alignment horizontal="left" vertical="center" indent="1"/>
    </xf>
    <xf numFmtId="0" fontId="21" fillId="14" borderId="3" xfId="0" applyFont="1" applyFill="1" applyBorder="1" applyAlignment="1">
      <alignment horizontal="left" vertical="center"/>
    </xf>
    <xf numFmtId="164" fontId="12" fillId="15" borderId="1" xfId="0" applyNumberFormat="1" applyFont="1" applyFill="1" applyBorder="1" applyAlignment="1">
      <alignment horizontal="left" vertical="center" indent="1"/>
    </xf>
    <xf numFmtId="0" fontId="0" fillId="0" borderId="0" xfId="0"/>
    <xf numFmtId="10" fontId="0" fillId="0" borderId="0" xfId="0" applyNumberFormat="1"/>
    <xf numFmtId="0" fontId="29" fillId="10" borderId="9" xfId="0" applyNumberFormat="1" applyFont="1" applyFill="1" applyBorder="1" applyAlignment="1">
      <alignment horizontal="right" vertical="center"/>
    </xf>
    <xf numFmtId="0" fontId="21" fillId="17" borderId="0" xfId="0" applyFont="1" applyFill="1" applyBorder="1" applyAlignment="1">
      <alignment horizontal="right" vertical="center"/>
    </xf>
    <xf numFmtId="0" fontId="21" fillId="18" borderId="11" xfId="0" applyFont="1" applyFill="1" applyBorder="1" applyAlignment="1">
      <alignment horizontal="right" vertical="center"/>
    </xf>
    <xf numFmtId="0" fontId="21" fillId="17" borderId="0" xfId="0" applyFont="1" applyFill="1" applyBorder="1" applyAlignment="1">
      <alignment vertical="center"/>
    </xf>
    <xf numFmtId="10" fontId="21" fillId="17" borderId="0" xfId="0" applyNumberFormat="1" applyFont="1" applyFill="1" applyBorder="1" applyAlignment="1">
      <alignment vertical="center"/>
    </xf>
    <xf numFmtId="0" fontId="22" fillId="19" borderId="5" xfId="0" applyFont="1" applyFill="1" applyBorder="1" applyAlignment="1">
      <alignment horizontal="left" vertical="center"/>
    </xf>
    <xf numFmtId="0" fontId="22" fillId="19" borderId="6" xfId="0" applyFont="1" applyFill="1" applyBorder="1" applyAlignment="1">
      <alignment horizontal="left" vertical="center"/>
    </xf>
    <xf numFmtId="0" fontId="22" fillId="19" borderId="7" xfId="0" applyFont="1" applyFill="1" applyBorder="1" applyAlignment="1">
      <alignment horizontal="left" vertical="center"/>
    </xf>
    <xf numFmtId="14" fontId="23" fillId="20" borderId="1" xfId="0" applyNumberFormat="1" applyFont="1" applyFill="1" applyBorder="1" applyAlignment="1">
      <alignment horizontal="right" vertical="center"/>
    </xf>
    <xf numFmtId="49" fontId="23" fillId="20" borderId="1" xfId="0" applyNumberFormat="1" applyFont="1" applyFill="1" applyBorder="1" applyAlignment="1">
      <alignment horizontal="right" vertical="center"/>
    </xf>
    <xf numFmtId="164" fontId="23" fillId="20" borderId="1" xfId="0" applyNumberFormat="1" applyFont="1" applyFill="1" applyBorder="1" applyAlignment="1">
      <alignment horizontal="right" vertical="center"/>
    </xf>
    <xf numFmtId="164" fontId="36" fillId="20" borderId="1" xfId="0" applyNumberFormat="1" applyFont="1" applyFill="1" applyBorder="1" applyAlignment="1">
      <alignment horizontal="right" vertical="center"/>
    </xf>
    <xf numFmtId="0" fontId="23" fillId="20" borderId="1" xfId="0" applyFont="1" applyFill="1" applyBorder="1" applyAlignment="1">
      <alignment horizontal="right" vertical="center"/>
    </xf>
    <xf numFmtId="0" fontId="35" fillId="21" borderId="4" xfId="0" applyFont="1" applyFill="1" applyBorder="1" applyAlignment="1">
      <alignment horizontal="left" vertical="center" indent="1"/>
    </xf>
    <xf numFmtId="164" fontId="35" fillId="21" borderId="4" xfId="0" applyNumberFormat="1" applyFont="1" applyFill="1" applyBorder="1" applyAlignment="1">
      <alignment horizontal="right" vertical="center" indent="1"/>
    </xf>
    <xf numFmtId="0" fontId="36" fillId="21" borderId="4" xfId="0" applyFont="1" applyFill="1" applyBorder="1" applyAlignment="1">
      <alignment horizontal="left" vertical="center" indent="1"/>
    </xf>
    <xf numFmtId="0" fontId="27" fillId="22" borderId="0" xfId="0" applyFont="1" applyFill="1" applyAlignment="1">
      <alignment vertical="center"/>
    </xf>
    <xf numFmtId="0" fontId="28" fillId="22" borderId="0" xfId="0" applyFont="1" applyFill="1" applyAlignment="1">
      <alignment vertical="center"/>
    </xf>
    <xf numFmtId="0" fontId="26" fillId="23" borderId="4" xfId="1" applyFont="1" applyFill="1" applyBorder="1" applyAlignment="1">
      <alignment vertical="center"/>
    </xf>
    <xf numFmtId="14" fontId="25" fillId="24" borderId="9" xfId="0" applyNumberFormat="1" applyFont="1" applyFill="1" applyBorder="1" applyAlignment="1">
      <alignment horizontal="right" vertical="center"/>
    </xf>
    <xf numFmtId="49" fontId="25" fillId="24" borderId="9" xfId="0" applyNumberFormat="1" applyFont="1" applyFill="1" applyBorder="1" applyAlignment="1">
      <alignment horizontal="right" vertical="center"/>
    </xf>
    <xf numFmtId="0" fontId="25" fillId="24" borderId="9" xfId="0" applyFont="1" applyFill="1" applyBorder="1" applyAlignment="1">
      <alignment horizontal="right" vertical="center"/>
    </xf>
    <xf numFmtId="164" fontId="25" fillId="24" borderId="9" xfId="0" applyNumberFormat="1" applyFont="1" applyFill="1" applyBorder="1" applyAlignment="1">
      <alignment horizontal="right" vertical="center"/>
    </xf>
    <xf numFmtId="0" fontId="26" fillId="25" borderId="4" xfId="1" applyFont="1" applyFill="1" applyBorder="1" applyAlignment="1">
      <alignment horizontal="left" vertical="center" indent="1"/>
    </xf>
    <xf numFmtId="0" fontId="26" fillId="25" borderId="4" xfId="1" applyFont="1" applyFill="1" applyBorder="1" applyAlignment="1">
      <alignment horizontal="right" vertical="center" indent="1"/>
    </xf>
    <xf numFmtId="164" fontId="26" fillId="25" borderId="4" xfId="1" applyNumberFormat="1" applyFont="1" applyFill="1" applyBorder="1" applyAlignment="1">
      <alignment horizontal="right" vertical="center" indent="1"/>
    </xf>
    <xf numFmtId="0" fontId="9" fillId="26" borderId="4" xfId="1" applyFont="1" applyFill="1" applyBorder="1" applyAlignment="1">
      <alignment vertical="center"/>
    </xf>
    <xf numFmtId="14" fontId="29" fillId="27" borderId="9" xfId="0" applyNumberFormat="1" applyFont="1" applyFill="1" applyBorder="1" applyAlignment="1">
      <alignment horizontal="right" vertical="center"/>
    </xf>
    <xf numFmtId="49" fontId="29" fillId="27" borderId="9" xfId="0" applyNumberFormat="1" applyFont="1" applyFill="1" applyBorder="1" applyAlignment="1">
      <alignment horizontal="right" vertical="center"/>
    </xf>
    <xf numFmtId="0" fontId="29" fillId="27" borderId="9" xfId="0" applyFont="1" applyFill="1" applyBorder="1" applyAlignment="1">
      <alignment horizontal="right" vertical="center"/>
    </xf>
    <xf numFmtId="164" fontId="29" fillId="27" borderId="9" xfId="0" applyNumberFormat="1" applyFont="1" applyFill="1" applyBorder="1" applyAlignment="1">
      <alignment horizontal="right" vertical="center"/>
    </xf>
    <xf numFmtId="0" fontId="9" fillId="28" borderId="4" xfId="1" applyFont="1" applyFill="1" applyBorder="1" applyAlignment="1">
      <alignment horizontal="left" vertical="center" indent="1"/>
    </xf>
    <xf numFmtId="0" fontId="9" fillId="28" borderId="4" xfId="1" applyFont="1" applyFill="1" applyBorder="1" applyAlignment="1">
      <alignment horizontal="right" vertical="center" indent="1"/>
    </xf>
    <xf numFmtId="164" fontId="9" fillId="28" borderId="4" xfId="1" applyNumberFormat="1" applyFont="1" applyFill="1" applyBorder="1" applyAlignment="1">
      <alignment horizontal="right" vertical="center" indent="1"/>
    </xf>
    <xf numFmtId="0" fontId="28" fillId="29" borderId="0" xfId="0" applyFont="1" applyFill="1" applyAlignment="1">
      <alignment vertical="center"/>
    </xf>
    <xf numFmtId="0" fontId="12" fillId="30" borderId="2" xfId="0" applyFont="1" applyFill="1" applyBorder="1" applyAlignment="1">
      <alignment horizontal="left" vertical="center" indent="1"/>
    </xf>
    <xf numFmtId="164" fontId="23" fillId="30" borderId="10" xfId="0" applyNumberFormat="1" applyFont="1" applyFill="1" applyBorder="1" applyAlignment="1">
      <alignment horizontal="left" vertical="center" indent="1"/>
    </xf>
    <xf numFmtId="164" fontId="12" fillId="30" borderId="10" xfId="0" applyNumberFormat="1" applyFont="1" applyFill="1" applyBorder="1" applyAlignment="1">
      <alignment horizontal="left" vertical="center" indent="1"/>
    </xf>
    <xf numFmtId="0" fontId="21" fillId="31" borderId="3" xfId="0" applyFont="1" applyFill="1" applyBorder="1" applyAlignment="1">
      <alignment horizontal="left" vertical="center"/>
    </xf>
    <xf numFmtId="165" fontId="12" fillId="32" borderId="1" xfId="0" applyNumberFormat="1" applyFont="1" applyFill="1" applyBorder="1" applyAlignment="1">
      <alignment horizontal="right" vertical="center" indent="1"/>
    </xf>
    <xf numFmtId="14" fontId="12" fillId="32" borderId="1" xfId="0" applyNumberFormat="1" applyFont="1" applyFill="1" applyBorder="1" applyAlignment="1">
      <alignment vertical="center"/>
    </xf>
    <xf numFmtId="49" fontId="12" fillId="32" borderId="1" xfId="0" applyNumberFormat="1" applyFont="1" applyFill="1" applyBorder="1" applyAlignment="1">
      <alignment horizontal="right" vertical="center"/>
    </xf>
    <xf numFmtId="0" fontId="12" fillId="32" borderId="1" xfId="0" applyFont="1" applyFill="1" applyBorder="1" applyAlignment="1">
      <alignment horizontal="right" vertical="center"/>
    </xf>
    <xf numFmtId="164" fontId="12" fillId="32" borderId="1" xfId="0" applyNumberFormat="1" applyFont="1" applyFill="1" applyBorder="1" applyAlignment="1">
      <alignment horizontal="right" vertical="center"/>
    </xf>
    <xf numFmtId="0" fontId="31" fillId="33" borderId="1" xfId="0" applyFont="1" applyFill="1" applyBorder="1" applyAlignment="1">
      <alignment horizontal="left" vertical="center" indent="1"/>
    </xf>
    <xf numFmtId="0" fontId="31" fillId="33" borderId="1" xfId="0" applyFont="1" applyFill="1" applyBorder="1" applyAlignment="1">
      <alignment horizontal="left" vertical="center"/>
    </xf>
    <xf numFmtId="164" fontId="31" fillId="33" borderId="1" xfId="0" applyNumberFormat="1" applyFont="1" applyFill="1" applyBorder="1" applyAlignment="1">
      <alignment horizontal="right" vertical="center"/>
    </xf>
    <xf numFmtId="0" fontId="31" fillId="34" borderId="1" xfId="0" applyFont="1" applyFill="1" applyBorder="1" applyAlignment="1">
      <alignment vertical="center"/>
    </xf>
    <xf numFmtId="0" fontId="31" fillId="34" borderId="1" xfId="0" applyFont="1" applyFill="1" applyBorder="1" applyAlignment="1">
      <alignment vertical="top"/>
    </xf>
    <xf numFmtId="0" fontId="30" fillId="35" borderId="3" xfId="0" applyFont="1" applyFill="1" applyBorder="1" applyAlignment="1">
      <alignment vertical="center"/>
    </xf>
    <xf numFmtId="0" fontId="33" fillId="35" borderId="0" xfId="0" applyFont="1" applyFill="1" applyBorder="1" applyAlignment="1">
      <alignment horizontal="right" vertical="center"/>
    </xf>
    <xf numFmtId="14" fontId="12" fillId="37" borderId="8" xfId="0" applyNumberFormat="1" applyFont="1" applyFill="1" applyBorder="1" applyAlignment="1">
      <alignment horizontal="right" vertical="center"/>
    </xf>
    <xf numFmtId="0" fontId="12" fillId="37" borderId="3" xfId="0" applyFont="1" applyFill="1" applyBorder="1" applyAlignment="1">
      <alignment horizontal="right" vertical="center"/>
    </xf>
    <xf numFmtId="0" fontId="12" fillId="37" borderId="12" xfId="0" applyFont="1" applyFill="1" applyBorder="1" applyAlignment="1">
      <alignment horizontal="right" vertical="center"/>
    </xf>
    <xf numFmtId="0" fontId="31" fillId="38" borderId="4" xfId="0" applyFont="1" applyFill="1" applyBorder="1" applyAlignment="1">
      <alignment vertical="center"/>
    </xf>
    <xf numFmtId="0" fontId="31" fillId="36" borderId="4" xfId="1" applyFont="1" applyFill="1" applyBorder="1" applyAlignment="1">
      <alignment vertical="center"/>
    </xf>
    <xf numFmtId="0" fontId="32" fillId="39" borderId="0" xfId="0" applyFont="1" applyFill="1" applyBorder="1" applyAlignment="1">
      <alignment vertical="center"/>
    </xf>
    <xf numFmtId="0" fontId="33" fillId="39" borderId="0" xfId="0" applyFont="1" applyFill="1" applyBorder="1" applyAlignment="1">
      <alignment horizontal="right" vertical="center"/>
    </xf>
    <xf numFmtId="164" fontId="12" fillId="40" borderId="1" xfId="0" applyNumberFormat="1" applyFont="1" applyFill="1" applyBorder="1" applyAlignment="1">
      <alignment horizontal="left" vertical="center" indent="1"/>
    </xf>
    <xf numFmtId="0" fontId="14" fillId="0" borderId="13" xfId="2" applyFont="1" applyBorder="1" applyAlignment="1" applyProtection="1">
      <alignment horizontal="right"/>
    </xf>
    <xf numFmtId="0" fontId="14" fillId="0" borderId="0" xfId="2" applyFont="1" applyAlignment="1" applyProtection="1">
      <alignment horizontal="right"/>
    </xf>
    <xf numFmtId="0" fontId="0" fillId="0" borderId="13" xfId="0" applyBorder="1"/>
    <xf numFmtId="0" fontId="0" fillId="0" borderId="0" xfId="0"/>
    <xf numFmtId="0" fontId="12" fillId="15" borderId="2" xfId="0" applyFont="1" applyFill="1" applyBorder="1" applyAlignment="1">
      <alignment horizontal="left" vertical="center" indent="1"/>
    </xf>
    <xf numFmtId="0" fontId="12" fillId="15" borderId="1" xfId="0" applyFont="1" applyFill="1" applyBorder="1" applyAlignment="1">
      <alignment horizontal="left" vertical="center" indent="1"/>
    </xf>
    <xf numFmtId="0" fontId="21" fillId="0" borderId="3" xfId="0" applyFont="1" applyFill="1" applyBorder="1" applyAlignment="1">
      <alignment horizontal="left" vertical="center"/>
    </xf>
    <xf numFmtId="0" fontId="34" fillId="0" borderId="13" xfId="2" applyFont="1" applyBorder="1" applyAlignment="1" applyProtection="1">
      <alignment horizontal="right"/>
    </xf>
    <xf numFmtId="0" fontId="34" fillId="0" borderId="0" xfId="2" applyFont="1" applyAlignment="1" applyProtection="1">
      <alignment horizontal="right"/>
    </xf>
    <xf numFmtId="17" fontId="37" fillId="0" borderId="0" xfId="0" applyNumberFormat="1" applyFont="1" applyAlignment="1">
      <alignment horizontal="left"/>
    </xf>
    <xf numFmtId="17" fontId="38" fillId="0" borderId="0" xfId="0" applyNumberFormat="1" applyFont="1" applyAlignment="1">
      <alignment horizontal="center"/>
    </xf>
    <xf numFmtId="0" fontId="21" fillId="16" borderId="3" xfId="0" applyFont="1" applyFill="1" applyBorder="1" applyAlignment="1">
      <alignment horizontal="left" vertical="center"/>
    </xf>
    <xf numFmtId="0" fontId="20" fillId="0" borderId="0" xfId="0" applyFont="1"/>
    <xf numFmtId="0" fontId="14" fillId="0" borderId="0" xfId="2" applyFont="1" applyAlignment="1" applyProtection="1"/>
    <xf numFmtId="0" fontId="14" fillId="0" borderId="0" xfId="2" applyFont="1" applyFill="1" applyBorder="1" applyAlignment="1" applyProtection="1">
      <alignment vertical="center"/>
    </xf>
    <xf numFmtId="17" fontId="39" fillId="0" borderId="0" xfId="0" applyNumberFormat="1" applyFont="1" applyAlignment="1">
      <alignment horizontal="left"/>
    </xf>
    <xf numFmtId="17" fontId="38" fillId="0" borderId="0" xfId="0" applyNumberFormat="1" applyFont="1" applyAlignment="1">
      <alignment horizontal="left"/>
    </xf>
    <xf numFmtId="0" fontId="34" fillId="0" borderId="0" xfId="2" applyFont="1" applyAlignment="1" applyProtection="1">
      <alignment horizontal="left"/>
    </xf>
    <xf numFmtId="0" fontId="14" fillId="0" borderId="0" xfId="2" applyFont="1" applyFill="1" applyBorder="1" applyAlignment="1" applyProtection="1">
      <alignment horizontal="left" vertical="center"/>
    </xf>
    <xf numFmtId="17" fontId="39" fillId="0" borderId="0" xfId="0" applyNumberFormat="1" applyFont="1" applyAlignment="1">
      <alignment horizontal="center"/>
    </xf>
    <xf numFmtId="0" fontId="14" fillId="0" borderId="0" xfId="2" applyFont="1" applyAlignment="1" applyProtection="1">
      <alignment horizontal="left"/>
    </xf>
    <xf numFmtId="0" fontId="12" fillId="40" borderId="2" xfId="0" applyFont="1" applyFill="1" applyBorder="1" applyAlignment="1">
      <alignment horizontal="left" vertical="center" indent="1"/>
    </xf>
    <xf numFmtId="0" fontId="12" fillId="40" borderId="1" xfId="0" applyFont="1" applyFill="1" applyBorder="1" applyAlignment="1">
      <alignment horizontal="left" vertical="center" indent="1"/>
    </xf>
    <xf numFmtId="0" fontId="21" fillId="41" borderId="3" xfId="0" applyFont="1" applyFill="1" applyBorder="1" applyAlignment="1">
      <alignment horizontal="left" vertical="center"/>
    </xf>
    <xf numFmtId="0" fontId="19" fillId="0" borderId="0" xfId="0" applyFont="1" applyAlignment="1">
      <alignment horizontal="left"/>
    </xf>
    <xf numFmtId="17" fontId="15" fillId="0" borderId="0" xfId="0" applyNumberFormat="1" applyFont="1" applyAlignment="1">
      <alignment horizontal="left"/>
    </xf>
    <xf numFmtId="17" fontId="10" fillId="0" borderId="0" xfId="0" applyNumberFormat="1" applyFont="1" applyAlignment="1">
      <alignment horizontal="left"/>
    </xf>
  </cellXfs>
  <cellStyles count="15">
    <cellStyle name="College" xfId="1" xr:uid="{00000000-0005-0000-0000-000000000000}"/>
    <cellStyle name="Hyperlink" xfId="2" builtinId="8"/>
    <cellStyle name="Hyperlink 2" xfId="3" xr:uid="{00000000-0005-0000-0000-000002000000}"/>
    <cellStyle name="Normal" xfId="0" builtinId="0"/>
    <cellStyle name="Normal 10" xfId="4" xr:uid="{00000000-0005-0000-0000-000004000000}"/>
    <cellStyle name="Normal 11" xfId="5" xr:uid="{00000000-0005-0000-0000-000005000000}"/>
    <cellStyle name="Normal 15" xfId="6" xr:uid="{00000000-0005-0000-0000-000006000000}"/>
    <cellStyle name="Normal 19" xfId="7" xr:uid="{00000000-0005-0000-0000-000007000000}"/>
    <cellStyle name="Normal 2 2" xfId="8" xr:uid="{00000000-0005-0000-0000-000008000000}"/>
    <cellStyle name="Normal 20" xfId="9" xr:uid="{00000000-0005-0000-0000-000009000000}"/>
    <cellStyle name="Normal 24" xfId="10" xr:uid="{00000000-0005-0000-0000-00000A000000}"/>
    <cellStyle name="Normal 3" xfId="11" xr:uid="{00000000-0005-0000-0000-00000B000000}"/>
    <cellStyle name="Normal 4" xfId="12" xr:uid="{00000000-0005-0000-0000-00000C000000}"/>
    <cellStyle name="Normal 6" xfId="13" xr:uid="{00000000-0005-0000-0000-00000D000000}"/>
    <cellStyle name="Normal 7" xfId="14" xr:uid="{00000000-0005-0000-0000-00000E000000}"/>
  </cellStyles>
  <dxfs count="6">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9" defaultPivotStyle="PivotStyleLight16"/>
  <colors>
    <mruColors>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95251</xdr:rowOff>
    </xdr:from>
    <xdr:to>
      <xdr:col>8</xdr:col>
      <xdr:colOff>676275</xdr:colOff>
      <xdr:row>10</xdr:row>
      <xdr:rowOff>38100</xdr:rowOff>
    </xdr:to>
    <xdr:sp macro="" textlink="">
      <xdr:nvSpPr>
        <xdr:cNvPr id="5" name="Down Arrow Callout 4">
          <a:extLst>
            <a:ext uri="{FF2B5EF4-FFF2-40B4-BE49-F238E27FC236}">
              <a16:creationId xmlns:a16="http://schemas.microsoft.com/office/drawing/2014/main" id="{00000000-0008-0000-0000-000005000000}"/>
            </a:ext>
          </a:extLst>
        </xdr:cNvPr>
        <xdr:cNvSpPr/>
      </xdr:nvSpPr>
      <xdr:spPr>
        <a:xfrm>
          <a:off x="609601" y="1666876"/>
          <a:ext cx="5248274" cy="704849"/>
        </a:xfrm>
        <a:prstGeom prst="downArrowCallout">
          <a:avLst/>
        </a:prstGeom>
        <a:gradFill>
          <a:gsLst>
            <a:gs pos="0">
              <a:srgbClr val="0070C0"/>
            </a:gs>
            <a:gs pos="33000">
              <a:srgbClr val="00B0F0"/>
            </a:gs>
            <a:gs pos="100000">
              <a:schemeClr val="accent4">
                <a:tint val="15000"/>
                <a:satMod val="350000"/>
              </a:schemeClr>
            </a:gs>
          </a:gsLst>
        </a:gradFill>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r>
            <a:rPr lang="en-GB" sz="1100"/>
            <a:t>SIMPLY ENTER THE DATES, A BRIEF COMMENT , INVOICE AMOUNT AND RECEIPT DETAILS.</a:t>
          </a:r>
        </a:p>
      </xdr:txBody>
    </xdr:sp>
    <xdr:clientData/>
  </xdr:twoCellAnchor>
  <xdr:twoCellAnchor>
    <xdr:from>
      <xdr:col>9</xdr:col>
      <xdr:colOff>314324</xdr:colOff>
      <xdr:row>0</xdr:row>
      <xdr:rowOff>133350</xdr:rowOff>
    </xdr:from>
    <xdr:to>
      <xdr:col>11</xdr:col>
      <xdr:colOff>685799</xdr:colOff>
      <xdr:row>4</xdr:row>
      <xdr:rowOff>168498</xdr:rowOff>
    </xdr:to>
    <xdr:sp macro="" textlink="">
      <xdr:nvSpPr>
        <xdr:cNvPr id="9" name="Down Arrow Callout 8">
          <a:extLst>
            <a:ext uri="{FF2B5EF4-FFF2-40B4-BE49-F238E27FC236}">
              <a16:creationId xmlns:a16="http://schemas.microsoft.com/office/drawing/2014/main" id="{00000000-0008-0000-0000-000009000000}"/>
            </a:ext>
          </a:extLst>
        </xdr:cNvPr>
        <xdr:cNvSpPr/>
      </xdr:nvSpPr>
      <xdr:spPr>
        <a:xfrm>
          <a:off x="6562724" y="133350"/>
          <a:ext cx="1800225" cy="1035273"/>
        </a:xfrm>
        <a:prstGeom prst="downArrowCallout">
          <a:avLst/>
        </a:prstGeom>
        <a:effectLst>
          <a:outerShdw blurRad="355600" dist="444500" dir="6960000" sx="1000" sy="1000" rotWithShape="0">
            <a:srgbClr val="000000">
              <a:alpha val="15000"/>
            </a:srgbClr>
          </a:outerShdw>
        </a:effectLst>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r>
            <a:rPr lang="en-GB" sz="800" baseline="0"/>
            <a:t>Enter b/fwd debtors balance here! (should agree to previous Virtue management report)</a:t>
          </a:r>
          <a:endParaRPr lang="en-GB" sz="800"/>
        </a:p>
      </xdr:txBody>
    </xdr:sp>
    <xdr:clientData/>
  </xdr:twoCellAnchor>
  <xdr:twoCellAnchor editAs="oneCell">
    <xdr:from>
      <xdr:col>0</xdr:col>
      <xdr:colOff>19050</xdr:colOff>
      <xdr:row>0</xdr:row>
      <xdr:rowOff>85726</xdr:rowOff>
    </xdr:from>
    <xdr:to>
      <xdr:col>2</xdr:col>
      <xdr:colOff>790575</xdr:colOff>
      <xdr:row>3</xdr:row>
      <xdr:rowOff>19050</xdr:rowOff>
    </xdr:to>
    <xdr:pic>
      <xdr:nvPicPr>
        <xdr:cNvPr id="7" name="Picture 6" descr="Description: Description: C:\Users\User 2\Documents\SAPL\Peacock%20Accountants%20Limited[1].pn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6"/>
          <a:ext cx="2095500" cy="742949"/>
        </a:xfrm>
        <a:prstGeom prst="rect">
          <a:avLst/>
        </a:prstGeom>
        <a:noFill/>
        <a:ln>
          <a:noFill/>
        </a:ln>
      </xdr:spPr>
    </xdr:pic>
    <xdr:clientData/>
  </xdr:twoCellAnchor>
  <xdr:twoCellAnchor editAs="oneCell">
    <xdr:from>
      <xdr:col>3</xdr:col>
      <xdr:colOff>361950</xdr:colOff>
      <xdr:row>43</xdr:row>
      <xdr:rowOff>133350</xdr:rowOff>
    </xdr:from>
    <xdr:to>
      <xdr:col>4</xdr:col>
      <xdr:colOff>476250</xdr:colOff>
      <xdr:row>48</xdr:row>
      <xdr:rowOff>28977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3752850" y="8562975"/>
          <a:ext cx="828675" cy="848127"/>
        </a:xfrm>
        <a:prstGeom prst="rect">
          <a:avLst/>
        </a:prstGeom>
      </xdr:spPr>
    </xdr:pic>
    <xdr:clientData/>
  </xdr:twoCellAnchor>
  <xdr:twoCellAnchor editAs="oneCell">
    <xdr:from>
      <xdr:col>8</xdr:col>
      <xdr:colOff>104775</xdr:colOff>
      <xdr:row>20</xdr:row>
      <xdr:rowOff>9526</xdr:rowOff>
    </xdr:from>
    <xdr:to>
      <xdr:col>12</xdr:col>
      <xdr:colOff>85725</xdr:colOff>
      <xdr:row>31</xdr:row>
      <xdr:rowOff>104775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7134225" y="4057651"/>
          <a:ext cx="695325" cy="2190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10</xdr:row>
      <xdr:rowOff>47626</xdr:rowOff>
    </xdr:from>
    <xdr:to>
      <xdr:col>8</xdr:col>
      <xdr:colOff>533400</xdr:colOff>
      <xdr:row>13</xdr:row>
      <xdr:rowOff>180975</xdr:rowOff>
    </xdr:to>
    <xdr:sp macro="" textlink="">
      <xdr:nvSpPr>
        <xdr:cNvPr id="4" name="Down Arrow Callout 3">
          <a:extLst>
            <a:ext uri="{FF2B5EF4-FFF2-40B4-BE49-F238E27FC236}">
              <a16:creationId xmlns:a16="http://schemas.microsoft.com/office/drawing/2014/main" id="{00000000-0008-0000-0100-000004000000}"/>
            </a:ext>
          </a:extLst>
        </xdr:cNvPr>
        <xdr:cNvSpPr/>
      </xdr:nvSpPr>
      <xdr:spPr>
        <a:xfrm>
          <a:off x="285750" y="2190751"/>
          <a:ext cx="9963150" cy="704849"/>
        </a:xfrm>
        <a:prstGeom prst="downArrowCallout">
          <a:avLst/>
        </a:prstGeom>
        <a:gradFill>
          <a:gsLst>
            <a:gs pos="0">
              <a:srgbClr val="00B0F0"/>
            </a:gs>
            <a:gs pos="35000">
              <a:srgbClr val="00B0F0"/>
            </a:gs>
            <a:gs pos="100000">
              <a:schemeClr val="accent4">
                <a:tint val="15000"/>
                <a:satMod val="350000"/>
              </a:schemeClr>
            </a:gs>
          </a:gsLst>
        </a:gradFill>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r>
            <a:rPr lang="en-GB" sz="1100"/>
            <a:t>FOR EACH TRANSACTION SIMPLY</a:t>
          </a:r>
          <a:r>
            <a:rPr lang="en-GB" sz="1100" baseline="0"/>
            <a:t> </a:t>
          </a:r>
          <a:r>
            <a:rPr lang="en-GB" sz="1100"/>
            <a:t>ENTER THE DATE, A </a:t>
          </a:r>
          <a:r>
            <a:rPr lang="en-GB" sz="1100" baseline="0"/>
            <a:t>BRIEF COMMENT, ANALYSIS &amp; TOTAL AMOUNT. THEN EMAIL TO PEACOCK WITH COPIES OF THE BANK STATEMENTS.</a:t>
          </a:r>
          <a:endParaRPr lang="en-GB" sz="1100"/>
        </a:p>
      </xdr:txBody>
    </xdr:sp>
    <xdr:clientData/>
  </xdr:twoCellAnchor>
  <xdr:twoCellAnchor>
    <xdr:from>
      <xdr:col>7</xdr:col>
      <xdr:colOff>1114425</xdr:colOff>
      <xdr:row>0</xdr:row>
      <xdr:rowOff>57150</xdr:rowOff>
    </xdr:from>
    <xdr:to>
      <xdr:col>9</xdr:col>
      <xdr:colOff>523875</xdr:colOff>
      <xdr:row>4</xdr:row>
      <xdr:rowOff>92298</xdr:rowOff>
    </xdr:to>
    <xdr:sp macro="" textlink="">
      <xdr:nvSpPr>
        <xdr:cNvPr id="6" name="Down Arrow Callout 5">
          <a:extLst>
            <a:ext uri="{FF2B5EF4-FFF2-40B4-BE49-F238E27FC236}">
              <a16:creationId xmlns:a16="http://schemas.microsoft.com/office/drawing/2014/main" id="{00000000-0008-0000-0100-000006000000}"/>
            </a:ext>
          </a:extLst>
        </xdr:cNvPr>
        <xdr:cNvSpPr/>
      </xdr:nvSpPr>
      <xdr:spPr>
        <a:xfrm>
          <a:off x="9115425" y="57150"/>
          <a:ext cx="1838325" cy="1035273"/>
        </a:xfrm>
        <a:prstGeom prst="downArrowCallout">
          <a:avLst/>
        </a:prstGeom>
        <a:gradFill flip="none" rotWithShape="1">
          <a:gsLst>
            <a:gs pos="0">
              <a:srgbClr val="00B0F0"/>
            </a:gs>
            <a:gs pos="36000">
              <a:srgbClr val="00B0F0"/>
            </a:gs>
            <a:gs pos="100000">
              <a:schemeClr val="accent4">
                <a:lumMod val="40000"/>
                <a:lumOff val="60000"/>
              </a:schemeClr>
            </a:gs>
          </a:gsLst>
          <a:lin ang="16200000" scaled="1"/>
          <a:tileRect/>
        </a:gradFill>
        <a:effectLst>
          <a:outerShdw blurRad="355600" dist="444500" dir="6960000" sx="1000" sy="1000" rotWithShape="0">
            <a:srgbClr val="000000">
              <a:alpha val="15000"/>
            </a:srgbClr>
          </a:outerShdw>
        </a:effectLst>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r>
            <a:rPr lang="en-GB" sz="800" baseline="0"/>
            <a:t>Enter b/fwd bank balance here (should agree to previous Peacock Management Information)</a:t>
          </a:r>
          <a:endParaRPr lang="en-GB" sz="800"/>
        </a:p>
      </xdr:txBody>
    </xdr:sp>
    <xdr:clientData/>
  </xdr:twoCellAnchor>
  <xdr:twoCellAnchor editAs="oneCell">
    <xdr:from>
      <xdr:col>0</xdr:col>
      <xdr:colOff>38100</xdr:colOff>
      <xdr:row>0</xdr:row>
      <xdr:rowOff>161925</xdr:rowOff>
    </xdr:from>
    <xdr:to>
      <xdr:col>2</xdr:col>
      <xdr:colOff>38099</xdr:colOff>
      <xdr:row>4</xdr:row>
      <xdr:rowOff>9525</xdr:rowOff>
    </xdr:to>
    <xdr:pic>
      <xdr:nvPicPr>
        <xdr:cNvPr id="7" name="Picture 6" descr="Description: Description: C:\Users\User 2\Documents\SAPL\Peacock%20Accountants%20Limited[1].png">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61925"/>
          <a:ext cx="2428874" cy="847725"/>
        </a:xfrm>
        <a:prstGeom prst="rect">
          <a:avLst/>
        </a:prstGeom>
        <a:noFill/>
        <a:ln>
          <a:noFill/>
        </a:ln>
      </xdr:spPr>
    </xdr:pic>
    <xdr:clientData/>
  </xdr:twoCellAnchor>
  <xdr:twoCellAnchor editAs="oneCell">
    <xdr:from>
      <xdr:col>4</xdr:col>
      <xdr:colOff>38101</xdr:colOff>
      <xdr:row>19</xdr:row>
      <xdr:rowOff>114300</xdr:rowOff>
    </xdr:from>
    <xdr:to>
      <xdr:col>4</xdr:col>
      <xdr:colOff>688079</xdr:colOff>
      <xdr:row>30</xdr:row>
      <xdr:rowOff>66674</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stretch>
          <a:fillRect/>
        </a:stretch>
      </xdr:blipFill>
      <xdr:spPr>
        <a:xfrm>
          <a:off x="4962526" y="3971925"/>
          <a:ext cx="649978" cy="20478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685800</xdr:colOff>
      <xdr:row>11</xdr:row>
      <xdr:rowOff>28576</xdr:rowOff>
    </xdr:from>
    <xdr:to>
      <xdr:col>13</xdr:col>
      <xdr:colOff>57149</xdr:colOff>
      <xdr:row>14</xdr:row>
      <xdr:rowOff>152400</xdr:rowOff>
    </xdr:to>
    <xdr:sp macro="" textlink="">
      <xdr:nvSpPr>
        <xdr:cNvPr id="30" name="Down Arrow Callout 29">
          <a:extLst>
            <a:ext uri="{FF2B5EF4-FFF2-40B4-BE49-F238E27FC236}">
              <a16:creationId xmlns:a16="http://schemas.microsoft.com/office/drawing/2014/main" id="{00000000-0008-0000-0200-00001E000000}"/>
            </a:ext>
          </a:extLst>
        </xdr:cNvPr>
        <xdr:cNvSpPr/>
      </xdr:nvSpPr>
      <xdr:spPr>
        <a:xfrm>
          <a:off x="685800" y="2362201"/>
          <a:ext cx="11363324" cy="695324"/>
        </a:xfrm>
        <a:prstGeom prst="downArrowCallout">
          <a:avLst/>
        </a:prstGeom>
        <a:gradFill>
          <a:gsLst>
            <a:gs pos="0">
              <a:srgbClr val="00B0F0"/>
            </a:gs>
            <a:gs pos="35000">
              <a:srgbClr val="00B0F0"/>
            </a:gs>
            <a:gs pos="100000">
              <a:schemeClr val="accent4">
                <a:tint val="15000"/>
                <a:satMod val="350000"/>
              </a:schemeClr>
            </a:gs>
          </a:gsLst>
        </a:gradFill>
        <a:effectLst>
          <a:outerShdw blurRad="190500" dist="622300" dir="6840000" sx="1000" sy="1000" rotWithShape="0">
            <a:srgbClr val="000000">
              <a:alpha val="15000"/>
            </a:srgbClr>
          </a:outerShdw>
        </a:effectLst>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r>
            <a:rPr lang="en-GB" sz="1000"/>
            <a:t>FOR EACH TRANSACTION SIMPLY</a:t>
          </a:r>
          <a:r>
            <a:rPr lang="en-GB" sz="1000" baseline="0"/>
            <a:t> </a:t>
          </a:r>
          <a:r>
            <a:rPr lang="en-GB" sz="1000"/>
            <a:t>ENTER THE DATE, A </a:t>
          </a:r>
          <a:r>
            <a:rPr lang="en-GB" sz="1000" baseline="0"/>
            <a:t>BRIEF COMMENT, ANALYSIS &amp; TOTAL AMOUNT.</a:t>
          </a:r>
        </a:p>
        <a:p>
          <a:pPr algn="ctr"/>
          <a:r>
            <a:rPr lang="en-GB" sz="1000" baseline="0"/>
            <a:t>THEN EMAIL THE WORKBOOK TO PEACOCK (ALONG WITH A COPY OF THE INVOICE FOR ANY LARGE OR UNUSUAL ITEMS).</a:t>
          </a:r>
          <a:endParaRPr lang="en-GB" sz="1000"/>
        </a:p>
      </xdr:txBody>
    </xdr:sp>
    <xdr:clientData/>
  </xdr:twoCellAnchor>
  <xdr:twoCellAnchor>
    <xdr:from>
      <xdr:col>11</xdr:col>
      <xdr:colOff>676274</xdr:colOff>
      <xdr:row>0</xdr:row>
      <xdr:rowOff>123825</xdr:rowOff>
    </xdr:from>
    <xdr:to>
      <xdr:col>13</xdr:col>
      <xdr:colOff>742947</xdr:colOff>
      <xdr:row>4</xdr:row>
      <xdr:rowOff>149447</xdr:rowOff>
    </xdr:to>
    <xdr:sp macro="" textlink="">
      <xdr:nvSpPr>
        <xdr:cNvPr id="7" name="Down Arrow Callout 6">
          <a:extLst>
            <a:ext uri="{FF2B5EF4-FFF2-40B4-BE49-F238E27FC236}">
              <a16:creationId xmlns:a16="http://schemas.microsoft.com/office/drawing/2014/main" id="{00000000-0008-0000-0200-000007000000}"/>
            </a:ext>
          </a:extLst>
        </xdr:cNvPr>
        <xdr:cNvSpPr/>
      </xdr:nvSpPr>
      <xdr:spPr>
        <a:xfrm>
          <a:off x="9010649" y="123825"/>
          <a:ext cx="1514473" cy="1025747"/>
        </a:xfrm>
        <a:prstGeom prst="downArrowCallout">
          <a:avLst/>
        </a:prstGeom>
        <a:gradFill>
          <a:gsLst>
            <a:gs pos="0">
              <a:srgbClr val="00B0F0"/>
            </a:gs>
            <a:gs pos="35000">
              <a:srgbClr val="00B0F0"/>
            </a:gs>
            <a:gs pos="100000">
              <a:schemeClr val="accent4">
                <a:tint val="15000"/>
                <a:satMod val="350000"/>
              </a:schemeClr>
            </a:gs>
          </a:gsLst>
        </a:gradFill>
        <a:effectLst>
          <a:outerShdw blurRad="355600" dist="444500" dir="6960000" sx="1000" sy="1000" rotWithShape="0">
            <a:srgbClr val="000000">
              <a:alpha val="15000"/>
            </a:srgbClr>
          </a:outerShdw>
        </a:effectLst>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r>
            <a:rPr lang="en-GB" sz="800" baseline="0"/>
            <a:t>Type b/fwd mileage here (should agree to your previous Peacock management report)</a:t>
          </a:r>
          <a:endParaRPr lang="en-GB" sz="800"/>
        </a:p>
      </xdr:txBody>
    </xdr:sp>
    <xdr:clientData/>
  </xdr:twoCellAnchor>
  <xdr:twoCellAnchor>
    <xdr:from>
      <xdr:col>4</xdr:col>
      <xdr:colOff>361953</xdr:colOff>
      <xdr:row>68</xdr:row>
      <xdr:rowOff>178813</xdr:rowOff>
    </xdr:from>
    <xdr:to>
      <xdr:col>9</xdr:col>
      <xdr:colOff>391360</xdr:colOff>
      <xdr:row>74</xdr:row>
      <xdr:rowOff>66675</xdr:rowOff>
    </xdr:to>
    <xdr:sp macro="" textlink="">
      <xdr:nvSpPr>
        <xdr:cNvPr id="8" name="Down Arrow Callout 7">
          <a:extLst>
            <a:ext uri="{FF2B5EF4-FFF2-40B4-BE49-F238E27FC236}">
              <a16:creationId xmlns:a16="http://schemas.microsoft.com/office/drawing/2014/main" id="{00000000-0008-0000-0200-000008000000}"/>
            </a:ext>
          </a:extLst>
        </xdr:cNvPr>
        <xdr:cNvSpPr/>
      </xdr:nvSpPr>
      <xdr:spPr>
        <a:xfrm rot="16200000">
          <a:off x="5285713" y="13390653"/>
          <a:ext cx="1030862" cy="991432"/>
        </a:xfrm>
        <a:prstGeom prst="downArrowCallout">
          <a:avLst/>
        </a:prstGeom>
        <a:gradFill>
          <a:gsLst>
            <a:gs pos="0">
              <a:srgbClr val="00B0F0"/>
            </a:gs>
            <a:gs pos="35000">
              <a:srgbClr val="00B0F0"/>
            </a:gs>
            <a:gs pos="100000">
              <a:schemeClr val="accent4">
                <a:tint val="15000"/>
                <a:satMod val="350000"/>
              </a:schemeClr>
            </a:gs>
          </a:gsLst>
        </a:gradFill>
        <a:effectLst>
          <a:outerShdw blurRad="355600" dist="444500" dir="6960000" sx="1000" sy="1000" rotWithShape="0">
            <a:srgbClr val="000000">
              <a:alpha val="15000"/>
            </a:srgbClr>
          </a:outerShdw>
        </a:effectLst>
      </xdr:spPr>
      <xdr:style>
        <a:lnRef idx="1">
          <a:schemeClr val="accent4"/>
        </a:lnRef>
        <a:fillRef idx="2">
          <a:schemeClr val="accent4"/>
        </a:fillRef>
        <a:effectRef idx="1">
          <a:schemeClr val="accent4"/>
        </a:effectRef>
        <a:fontRef idx="minor">
          <a:schemeClr val="dk1"/>
        </a:fontRef>
      </xdr:style>
      <xdr:txBody>
        <a:bodyPr vertOverflow="clip" vert="vert" rtlCol="0" anchor="ctr"/>
        <a:lstStyle/>
        <a:p>
          <a:pPr algn="ctr"/>
          <a:r>
            <a:rPr lang="en-GB" sz="800" baseline="0"/>
            <a:t>We suggest sending your listings to us before reimbursing yourself.</a:t>
          </a:r>
          <a:endParaRPr lang="en-GB" sz="800"/>
        </a:p>
      </xdr:txBody>
    </xdr:sp>
    <xdr:clientData/>
  </xdr:twoCellAnchor>
  <xdr:twoCellAnchor editAs="oneCell">
    <xdr:from>
      <xdr:col>0</xdr:col>
      <xdr:colOff>28575</xdr:colOff>
      <xdr:row>0</xdr:row>
      <xdr:rowOff>104775</xdr:rowOff>
    </xdr:from>
    <xdr:to>
      <xdr:col>2</xdr:col>
      <xdr:colOff>676275</xdr:colOff>
      <xdr:row>3</xdr:row>
      <xdr:rowOff>152400</xdr:rowOff>
    </xdr:to>
    <xdr:pic>
      <xdr:nvPicPr>
        <xdr:cNvPr id="9" name="Picture 8" descr="Description: Description: C:\Users\User 2\Documents\SAPL\Peacock%20Accountants%20Limited[1].png">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04775"/>
          <a:ext cx="2162175" cy="857250"/>
        </a:xfrm>
        <a:prstGeom prst="rect">
          <a:avLst/>
        </a:prstGeom>
        <a:noFill/>
        <a:ln>
          <a:noFill/>
        </a:ln>
      </xdr:spPr>
    </xdr:pic>
    <xdr:clientData/>
  </xdr:twoCellAnchor>
  <xdr:twoCellAnchor editAs="oneCell">
    <xdr:from>
      <xdr:col>3</xdr:col>
      <xdr:colOff>742950</xdr:colOff>
      <xdr:row>69</xdr:row>
      <xdr:rowOff>57150</xdr:rowOff>
    </xdr:from>
    <xdr:to>
      <xdr:col>3</xdr:col>
      <xdr:colOff>1695450</xdr:colOff>
      <xdr:row>74</xdr:row>
      <xdr:rowOff>79509</xdr:rowOff>
    </xdr:to>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a:stretch>
          <a:fillRect/>
        </a:stretch>
      </xdr:blipFill>
      <xdr:spPr>
        <a:xfrm>
          <a:off x="3971925" y="13439775"/>
          <a:ext cx="952500" cy="9748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28575</xdr:colOff>
      <xdr:row>18</xdr:row>
      <xdr:rowOff>123825</xdr:rowOff>
    </xdr:from>
    <xdr:to>
      <xdr:col>4</xdr:col>
      <xdr:colOff>666750</xdr:colOff>
      <xdr:row>30</xdr:row>
      <xdr:rowOff>85725</xdr:rowOff>
    </xdr:to>
    <xdr:pic>
      <xdr:nvPicPr>
        <xdr:cNvPr id="8198" name="Picture 3" descr="wartermark5.png">
          <a:extLst>
            <a:ext uri="{FF2B5EF4-FFF2-40B4-BE49-F238E27FC236}">
              <a16:creationId xmlns:a16="http://schemas.microsoft.com/office/drawing/2014/main" id="{00000000-0008-0000-0300-0000062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7770" r="37631"/>
        <a:stretch>
          <a:fillRect/>
        </a:stretch>
      </xdr:blipFill>
      <xdr:spPr bwMode="auto">
        <a:xfrm>
          <a:off x="4886325" y="3790950"/>
          <a:ext cx="638175" cy="224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676275</xdr:colOff>
      <xdr:row>0</xdr:row>
      <xdr:rowOff>95250</xdr:rowOff>
    </xdr:from>
    <xdr:to>
      <xdr:col>2</xdr:col>
      <xdr:colOff>190500</xdr:colOff>
      <xdr:row>4</xdr:row>
      <xdr:rowOff>76200</xdr:rowOff>
    </xdr:to>
    <xdr:pic>
      <xdr:nvPicPr>
        <xdr:cNvPr id="8199" name="Picture 1" descr="virtue-business-card-v5-ACCA-standard-back.jpg">
          <a:extLst>
            <a:ext uri="{FF2B5EF4-FFF2-40B4-BE49-F238E27FC236}">
              <a16:creationId xmlns:a16="http://schemas.microsoft.com/office/drawing/2014/main" id="{00000000-0008-0000-0300-0000072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l="6369" t="7268" r="11862" b="27318"/>
        <a:stretch>
          <a:fillRect/>
        </a:stretch>
      </xdr:blipFill>
      <xdr:spPr bwMode="auto">
        <a:xfrm>
          <a:off x="676275" y="95250"/>
          <a:ext cx="19431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9524</xdr:colOff>
      <xdr:row>10</xdr:row>
      <xdr:rowOff>38101</xdr:rowOff>
    </xdr:from>
    <xdr:to>
      <xdr:col>9</xdr:col>
      <xdr:colOff>190500</xdr:colOff>
      <xdr:row>13</xdr:row>
      <xdr:rowOff>171450</xdr:rowOff>
    </xdr:to>
    <xdr:sp macro="" textlink="">
      <xdr:nvSpPr>
        <xdr:cNvPr id="4" name="Down Arrow Callout 3">
          <a:extLst>
            <a:ext uri="{FF2B5EF4-FFF2-40B4-BE49-F238E27FC236}">
              <a16:creationId xmlns:a16="http://schemas.microsoft.com/office/drawing/2014/main" id="{00000000-0008-0000-0300-000004000000}"/>
            </a:ext>
          </a:extLst>
        </xdr:cNvPr>
        <xdr:cNvSpPr/>
      </xdr:nvSpPr>
      <xdr:spPr>
        <a:xfrm>
          <a:off x="9524" y="2181226"/>
          <a:ext cx="10610851" cy="704849"/>
        </a:xfrm>
        <a:prstGeom prst="downArrowCallout">
          <a:avLst/>
        </a:prstGeom>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r>
            <a:rPr lang="en-GB" sz="1100"/>
            <a:t>FOR CREDIT CARD TRANSACTION SIMPLY</a:t>
          </a:r>
          <a:r>
            <a:rPr lang="en-GB" sz="1100" baseline="0"/>
            <a:t> </a:t>
          </a:r>
          <a:r>
            <a:rPr lang="en-GB" sz="1100"/>
            <a:t>ENTER THE DATE, A </a:t>
          </a:r>
          <a:r>
            <a:rPr lang="en-GB" sz="1100" baseline="0"/>
            <a:t>BRIEF COMMENT, ANALYSIS &amp; TOTAL AMOUNT. THEN EMAIL TO VIRTUE WITH COPIES OF THE CREDIT CARD STATEMENT.</a:t>
          </a:r>
          <a:endParaRPr lang="en-GB" sz="1100"/>
        </a:p>
      </xdr:txBody>
    </xdr:sp>
    <xdr:clientData/>
  </xdr:twoCellAnchor>
  <xdr:twoCellAnchor>
    <xdr:from>
      <xdr:col>7</xdr:col>
      <xdr:colOff>1257300</xdr:colOff>
      <xdr:row>0</xdr:row>
      <xdr:rowOff>47625</xdr:rowOff>
    </xdr:from>
    <xdr:to>
      <xdr:col>9</xdr:col>
      <xdr:colOff>666750</xdr:colOff>
      <xdr:row>4</xdr:row>
      <xdr:rowOff>82773</xdr:rowOff>
    </xdr:to>
    <xdr:sp macro="" textlink="">
      <xdr:nvSpPr>
        <xdr:cNvPr id="5" name="Down Arrow Callout 4">
          <a:extLst>
            <a:ext uri="{FF2B5EF4-FFF2-40B4-BE49-F238E27FC236}">
              <a16:creationId xmlns:a16="http://schemas.microsoft.com/office/drawing/2014/main" id="{00000000-0008-0000-0300-000005000000}"/>
            </a:ext>
          </a:extLst>
        </xdr:cNvPr>
        <xdr:cNvSpPr/>
      </xdr:nvSpPr>
      <xdr:spPr>
        <a:xfrm>
          <a:off x="9258300" y="47625"/>
          <a:ext cx="1838325" cy="1035273"/>
        </a:xfrm>
        <a:prstGeom prst="downArrowCallout">
          <a:avLst/>
        </a:prstGeom>
        <a:effectLst>
          <a:outerShdw blurRad="355600" dist="444500" dir="6960000" sx="1000" sy="1000" rotWithShape="0">
            <a:srgbClr val="000000">
              <a:alpha val="15000"/>
            </a:srgbClr>
          </a:outerShdw>
        </a:effectLst>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r>
            <a:rPr lang="en-GB" sz="800" baseline="0"/>
            <a:t>Enter b/fwd statement balance here. (should agree to previous Virtue Management Information)</a:t>
          </a:r>
          <a:endParaRPr lang="en-GB" sz="8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28575</xdr:colOff>
      <xdr:row>18</xdr:row>
      <xdr:rowOff>123825</xdr:rowOff>
    </xdr:from>
    <xdr:to>
      <xdr:col>4</xdr:col>
      <xdr:colOff>666750</xdr:colOff>
      <xdr:row>30</xdr:row>
      <xdr:rowOff>85725</xdr:rowOff>
    </xdr:to>
    <xdr:pic>
      <xdr:nvPicPr>
        <xdr:cNvPr id="7174" name="Picture 3" descr="wartermark5.png">
          <a:extLst>
            <a:ext uri="{FF2B5EF4-FFF2-40B4-BE49-F238E27FC236}">
              <a16:creationId xmlns:a16="http://schemas.microsoft.com/office/drawing/2014/main" id="{00000000-0008-0000-0400-0000061C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7770" r="37631"/>
        <a:stretch>
          <a:fillRect/>
        </a:stretch>
      </xdr:blipFill>
      <xdr:spPr bwMode="auto">
        <a:xfrm>
          <a:off x="4886325" y="3790950"/>
          <a:ext cx="638175" cy="224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676275</xdr:colOff>
      <xdr:row>0</xdr:row>
      <xdr:rowOff>95250</xdr:rowOff>
    </xdr:from>
    <xdr:to>
      <xdr:col>2</xdr:col>
      <xdr:colOff>190500</xdr:colOff>
      <xdr:row>4</xdr:row>
      <xdr:rowOff>76200</xdr:rowOff>
    </xdr:to>
    <xdr:pic>
      <xdr:nvPicPr>
        <xdr:cNvPr id="7175" name="Picture 1" descr="virtue-business-card-v5-ACCA-standard-back.jpg">
          <a:extLst>
            <a:ext uri="{FF2B5EF4-FFF2-40B4-BE49-F238E27FC236}">
              <a16:creationId xmlns:a16="http://schemas.microsoft.com/office/drawing/2014/main" id="{00000000-0008-0000-0400-0000071C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l="6369" t="7268" r="11862" b="27318"/>
        <a:stretch>
          <a:fillRect/>
        </a:stretch>
      </xdr:blipFill>
      <xdr:spPr bwMode="auto">
        <a:xfrm>
          <a:off x="676275" y="95250"/>
          <a:ext cx="19431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285750</xdr:colOff>
      <xdr:row>10</xdr:row>
      <xdr:rowOff>47626</xdr:rowOff>
    </xdr:from>
    <xdr:to>
      <xdr:col>8</xdr:col>
      <xdr:colOff>533400</xdr:colOff>
      <xdr:row>13</xdr:row>
      <xdr:rowOff>180975</xdr:rowOff>
    </xdr:to>
    <xdr:sp macro="" textlink="">
      <xdr:nvSpPr>
        <xdr:cNvPr id="4" name="Down Arrow Callout 3">
          <a:extLst>
            <a:ext uri="{FF2B5EF4-FFF2-40B4-BE49-F238E27FC236}">
              <a16:creationId xmlns:a16="http://schemas.microsoft.com/office/drawing/2014/main" id="{00000000-0008-0000-0400-000004000000}"/>
            </a:ext>
          </a:extLst>
        </xdr:cNvPr>
        <xdr:cNvSpPr/>
      </xdr:nvSpPr>
      <xdr:spPr>
        <a:xfrm>
          <a:off x="285750" y="2190751"/>
          <a:ext cx="9963150" cy="704849"/>
        </a:xfrm>
        <a:prstGeom prst="downArrowCallout">
          <a:avLst/>
        </a:prstGeom>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r>
            <a:rPr lang="en-GB" sz="1100"/>
            <a:t>FOR EACH TRANSACTION SIMPLY</a:t>
          </a:r>
          <a:r>
            <a:rPr lang="en-GB" sz="1100" baseline="0"/>
            <a:t> </a:t>
          </a:r>
          <a:r>
            <a:rPr lang="en-GB" sz="1100"/>
            <a:t>ENTER THE DATE, A </a:t>
          </a:r>
          <a:r>
            <a:rPr lang="en-GB" sz="1100" baseline="0"/>
            <a:t>BRIEF COMMENT, ANALYSIS &amp; TOTAL AMOUNT. THEN EMAIL TO VIRTUE WITH COPIES OF THE BANK STATEMENTS.</a:t>
          </a:r>
          <a:endParaRPr lang="en-GB" sz="1100"/>
        </a:p>
      </xdr:txBody>
    </xdr:sp>
    <xdr:clientData/>
  </xdr:twoCellAnchor>
  <xdr:twoCellAnchor>
    <xdr:from>
      <xdr:col>7</xdr:col>
      <xdr:colOff>1114425</xdr:colOff>
      <xdr:row>0</xdr:row>
      <xdr:rowOff>57150</xdr:rowOff>
    </xdr:from>
    <xdr:to>
      <xdr:col>9</xdr:col>
      <xdr:colOff>523875</xdr:colOff>
      <xdr:row>4</xdr:row>
      <xdr:rowOff>92298</xdr:rowOff>
    </xdr:to>
    <xdr:sp macro="" textlink="">
      <xdr:nvSpPr>
        <xdr:cNvPr id="5" name="Down Arrow Callout 4">
          <a:extLst>
            <a:ext uri="{FF2B5EF4-FFF2-40B4-BE49-F238E27FC236}">
              <a16:creationId xmlns:a16="http://schemas.microsoft.com/office/drawing/2014/main" id="{00000000-0008-0000-0400-000005000000}"/>
            </a:ext>
          </a:extLst>
        </xdr:cNvPr>
        <xdr:cNvSpPr/>
      </xdr:nvSpPr>
      <xdr:spPr>
        <a:xfrm>
          <a:off x="9115425" y="57150"/>
          <a:ext cx="1838325" cy="1035273"/>
        </a:xfrm>
        <a:prstGeom prst="downArrowCallout">
          <a:avLst/>
        </a:prstGeom>
        <a:effectLst>
          <a:outerShdw blurRad="355600" dist="444500" dir="6960000" sx="1000" sy="1000" rotWithShape="0">
            <a:srgbClr val="000000">
              <a:alpha val="15000"/>
            </a:srgbClr>
          </a:outerShdw>
        </a:effectLst>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r>
            <a:rPr lang="en-GB" sz="800" baseline="0"/>
            <a:t>Enter b/fwd bank balance here (should agree to previous Virtue Management Information)</a:t>
          </a:r>
          <a:endParaRPr lang="en-GB" sz="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hyperlink" Target="http://www.virtueaccounting.com/tax-guides/guide-to-running-a-business/claiming-day-to-day-expenses.html" TargetMode="External"/><Relationship Id="rId13" Type="http://schemas.openxmlformats.org/officeDocument/2006/relationships/printerSettings" Target="../printerSettings/printerSettings4.bin"/><Relationship Id="rId3" Type="http://schemas.openxmlformats.org/officeDocument/2006/relationships/hyperlink" Target="http://www.virtueaccounting.com/tax-guides/guide-to-running-a-business/registering-for-vat.html" TargetMode="External"/><Relationship Id="rId7" Type="http://schemas.openxmlformats.org/officeDocument/2006/relationships/hyperlink" Target="http://www.virtueaccounting.com/tax-guides/guide-to-running-a-business/companies-house-and-filing-of-documents.html" TargetMode="External"/><Relationship Id="rId12" Type="http://schemas.openxmlformats.org/officeDocument/2006/relationships/hyperlink" Target="http://www.virtueaccounting.com/tax-guides/guide-to-running-a-business/key-dates.html" TargetMode="External"/><Relationship Id="rId2" Type="http://schemas.openxmlformats.org/officeDocument/2006/relationships/hyperlink" Target="http://www.virtueaccounting.com/tax-guides/salary-and-dividends/" TargetMode="External"/><Relationship Id="rId16" Type="http://schemas.openxmlformats.org/officeDocument/2006/relationships/comments" Target="../comments4.xml"/><Relationship Id="rId1" Type="http://schemas.openxmlformats.org/officeDocument/2006/relationships/hyperlink" Target="http://www.virtueaccounting.com/tax-guides/guide-to-running-a-business/raising-sales-invoices.html" TargetMode="External"/><Relationship Id="rId6" Type="http://schemas.openxmlformats.org/officeDocument/2006/relationships/hyperlink" Target="http://www.virtueaccounting.com/tax-guides/guide-to-running-a-business/personal-tax-self-assessment.html" TargetMode="External"/><Relationship Id="rId11" Type="http://schemas.openxmlformats.org/officeDocument/2006/relationships/hyperlink" Target="http://www.virtueaccounting.com/tax-guides/guide-to-running-a-business/business-banking.html" TargetMode="External"/><Relationship Id="rId5" Type="http://schemas.openxmlformats.org/officeDocument/2006/relationships/hyperlink" Target="http://www.virtueaccounting.com/tax-guides/guide-to-running-a-business/corporation-tax.html" TargetMode="External"/><Relationship Id="rId15" Type="http://schemas.openxmlformats.org/officeDocument/2006/relationships/vmlDrawing" Target="../drawings/vmlDrawing4.vml"/><Relationship Id="rId10" Type="http://schemas.openxmlformats.org/officeDocument/2006/relationships/hyperlink" Target="http://www.virtueaccounting.com/tax-guides/guide-to-running-a-business/retaining-records.html" TargetMode="External"/><Relationship Id="rId4" Type="http://schemas.openxmlformats.org/officeDocument/2006/relationships/hyperlink" Target="http://www.virtueaccounting.com/tax-guides/guide-to-running-a-business/paye-and-wages.html" TargetMode="External"/><Relationship Id="rId9" Type="http://schemas.openxmlformats.org/officeDocument/2006/relationships/hyperlink" Target="http://www.virtueaccounting.com/tax-guides/guide-to-running-a-business/record-keeping.html" TargetMode="External"/><Relationship Id="rId1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www.virtueaccounting.com/tax-guides/guide-to-running-a-business/claiming-day-to-day-expenses.html" TargetMode="External"/><Relationship Id="rId13" Type="http://schemas.openxmlformats.org/officeDocument/2006/relationships/printerSettings" Target="../printerSettings/printerSettings5.bin"/><Relationship Id="rId3" Type="http://schemas.openxmlformats.org/officeDocument/2006/relationships/hyperlink" Target="http://www.virtueaccounting.com/tax-guides/guide-to-running-a-business/registering-for-vat.html" TargetMode="External"/><Relationship Id="rId7" Type="http://schemas.openxmlformats.org/officeDocument/2006/relationships/hyperlink" Target="http://www.virtueaccounting.com/tax-guides/guide-to-running-a-business/companies-house-and-filing-of-documents.html" TargetMode="External"/><Relationship Id="rId12" Type="http://schemas.openxmlformats.org/officeDocument/2006/relationships/hyperlink" Target="http://www.virtueaccounting.com/tax-guides/guide-to-running-a-business/key-dates.html" TargetMode="External"/><Relationship Id="rId2" Type="http://schemas.openxmlformats.org/officeDocument/2006/relationships/hyperlink" Target="http://www.virtueaccounting.com/tax-guides/salary-and-dividends/" TargetMode="External"/><Relationship Id="rId16" Type="http://schemas.openxmlformats.org/officeDocument/2006/relationships/comments" Target="../comments5.xml"/><Relationship Id="rId1" Type="http://schemas.openxmlformats.org/officeDocument/2006/relationships/hyperlink" Target="http://www.virtueaccounting.com/tax-guides/guide-to-running-a-business/raising-sales-invoices.html" TargetMode="External"/><Relationship Id="rId6" Type="http://schemas.openxmlformats.org/officeDocument/2006/relationships/hyperlink" Target="http://www.virtueaccounting.com/tax-guides/guide-to-running-a-business/personal-tax-self-assessment.html" TargetMode="External"/><Relationship Id="rId11" Type="http://schemas.openxmlformats.org/officeDocument/2006/relationships/hyperlink" Target="http://www.virtueaccounting.com/tax-guides/guide-to-running-a-business/business-banking.html" TargetMode="External"/><Relationship Id="rId5" Type="http://schemas.openxmlformats.org/officeDocument/2006/relationships/hyperlink" Target="http://www.virtueaccounting.com/tax-guides/guide-to-running-a-business/corporation-tax.html" TargetMode="External"/><Relationship Id="rId15" Type="http://schemas.openxmlformats.org/officeDocument/2006/relationships/vmlDrawing" Target="../drawings/vmlDrawing5.vml"/><Relationship Id="rId10" Type="http://schemas.openxmlformats.org/officeDocument/2006/relationships/hyperlink" Target="http://www.virtueaccounting.com/tax-guides/guide-to-running-a-business/retaining-records.html" TargetMode="External"/><Relationship Id="rId4" Type="http://schemas.openxmlformats.org/officeDocument/2006/relationships/hyperlink" Target="http://www.virtueaccounting.com/tax-guides/guide-to-running-a-business/paye-and-wages.html" TargetMode="External"/><Relationship Id="rId9" Type="http://schemas.openxmlformats.org/officeDocument/2006/relationships/hyperlink" Target="http://www.virtueaccounting.com/tax-guides/guide-to-running-a-business/record-keeping.html" TargetMode="External"/><Relationship Id="rId1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FF"/>
    <pageSetUpPr fitToPage="1"/>
  </sheetPr>
  <dimension ref="B2:R43"/>
  <sheetViews>
    <sheetView showGridLines="0" tabSelected="1" zoomScaleNormal="100" workbookViewId="0">
      <pane ySplit="12" topLeftCell="A13" activePane="bottomLeft" state="frozen"/>
      <selection activeCell="B14" sqref="B14"/>
      <selection pane="bottomLeft" activeCell="C6" sqref="C6"/>
    </sheetView>
  </sheetViews>
  <sheetFormatPr defaultRowHeight="15" x14ac:dyDescent="0.25"/>
  <cols>
    <col min="2" max="2" width="10.7109375" customWidth="1"/>
    <col min="3" max="3" width="31" customWidth="1"/>
    <col min="4" max="4" width="10.7109375" customWidth="1"/>
    <col min="5" max="5" width="11.7109375" customWidth="1"/>
    <col min="6" max="7" width="10.7109375" style="28" customWidth="1"/>
    <col min="8" max="9" width="10.7109375" customWidth="1"/>
    <col min="10" max="12" width="10.7109375" hidden="1" customWidth="1"/>
  </cols>
  <sheetData>
    <row r="2" spans="2:18" ht="33.75" x14ac:dyDescent="0.5">
      <c r="C2" s="141" t="s">
        <v>182</v>
      </c>
      <c r="D2" s="141"/>
      <c r="E2" s="141"/>
      <c r="F2" s="141"/>
      <c r="G2" s="141"/>
      <c r="H2" s="141"/>
      <c r="I2" s="141"/>
      <c r="J2" s="12"/>
      <c r="K2" s="12"/>
      <c r="L2" s="12"/>
      <c r="M2" s="12"/>
    </row>
    <row r="3" spans="2:18" x14ac:dyDescent="0.25">
      <c r="C3" s="142" t="s">
        <v>218</v>
      </c>
      <c r="D3" s="142"/>
      <c r="E3" s="142"/>
      <c r="F3" s="142"/>
      <c r="G3" s="142"/>
      <c r="H3" s="142"/>
      <c r="I3" s="142"/>
      <c r="J3" s="13"/>
      <c r="K3" s="13"/>
      <c r="L3" s="13"/>
      <c r="M3" s="13"/>
    </row>
    <row r="4" spans="2:18" x14ac:dyDescent="0.25">
      <c r="B4" s="8"/>
      <c r="C4" s="8"/>
      <c r="D4" s="8"/>
      <c r="E4" s="8"/>
      <c r="F4" s="8"/>
      <c r="G4" s="8"/>
    </row>
    <row r="5" spans="2:18" x14ac:dyDescent="0.25">
      <c r="B5" s="5"/>
      <c r="C5" s="14"/>
      <c r="E5" s="15"/>
      <c r="F5" s="15"/>
      <c r="G5" s="15"/>
      <c r="H5" s="15"/>
      <c r="I5" s="15"/>
      <c r="J5" s="143" t="s">
        <v>178</v>
      </c>
      <c r="K5" s="143"/>
      <c r="L5" s="143"/>
      <c r="M5" s="15"/>
      <c r="N5" s="138"/>
      <c r="O5" s="138"/>
    </row>
    <row r="6" spans="2:18" x14ac:dyDescent="0.25">
      <c r="B6" s="10"/>
      <c r="C6" s="18"/>
      <c r="D6" s="20"/>
      <c r="E6" s="18"/>
      <c r="F6" s="27"/>
      <c r="G6" s="27"/>
      <c r="H6" s="18"/>
      <c r="I6" s="18"/>
      <c r="J6" s="136" t="s">
        <v>179</v>
      </c>
      <c r="K6" s="137"/>
      <c r="L6" s="70">
        <f>E43</f>
        <v>0</v>
      </c>
      <c r="M6" s="15"/>
      <c r="N6" s="4"/>
      <c r="O6" s="22"/>
    </row>
    <row r="7" spans="2:18" x14ac:dyDescent="0.25">
      <c r="J7" s="136" t="s">
        <v>180</v>
      </c>
      <c r="K7" s="137"/>
      <c r="L7" s="70">
        <f>SUMIF(L13:L42,"Cash",J13:J42)</f>
        <v>0</v>
      </c>
    </row>
    <row r="8" spans="2:18" x14ac:dyDescent="0.25">
      <c r="J8" s="136" t="s">
        <v>181</v>
      </c>
      <c r="K8" s="137"/>
      <c r="L8" s="70">
        <f>J43-L7</f>
        <v>0</v>
      </c>
    </row>
    <row r="9" spans="2:18" x14ac:dyDescent="0.25">
      <c r="J9" s="136" t="s">
        <v>161</v>
      </c>
      <c r="K9" s="137"/>
      <c r="L9" s="70" t="e">
        <f>IF(#REF!="OVERTYPE",L6-L7-L8,#REF!+L6-L7-L8)</f>
        <v>#REF!</v>
      </c>
    </row>
    <row r="10" spans="2:18" x14ac:dyDescent="0.25">
      <c r="B10" s="6"/>
      <c r="C10" s="4"/>
      <c r="D10" s="8"/>
      <c r="E10" s="8"/>
      <c r="F10" s="74" t="s">
        <v>188</v>
      </c>
      <c r="G10" s="75" t="s">
        <v>117</v>
      </c>
    </row>
    <row r="11" spans="2:18" x14ac:dyDescent="0.25">
      <c r="B11" s="76" t="s">
        <v>9</v>
      </c>
      <c r="C11" s="76"/>
      <c r="D11" s="76"/>
      <c r="E11" s="76"/>
      <c r="F11" s="74" t="s">
        <v>191</v>
      </c>
      <c r="G11" s="77">
        <v>0.16500000000000001</v>
      </c>
      <c r="H11" s="76"/>
      <c r="I11" s="23"/>
      <c r="J11" s="46"/>
      <c r="K11" s="46"/>
      <c r="L11" s="46"/>
      <c r="R11" s="16"/>
    </row>
    <row r="12" spans="2:18" x14ac:dyDescent="0.25">
      <c r="B12" s="78" t="s">
        <v>4</v>
      </c>
      <c r="C12" s="79" t="s">
        <v>177</v>
      </c>
      <c r="D12" s="79" t="s">
        <v>131</v>
      </c>
      <c r="E12" s="79" t="s">
        <v>130</v>
      </c>
      <c r="F12" s="79" t="s">
        <v>183</v>
      </c>
      <c r="G12" s="79" t="s">
        <v>184</v>
      </c>
      <c r="H12" s="80" t="s">
        <v>11</v>
      </c>
      <c r="I12" s="24"/>
      <c r="J12" s="39" t="s">
        <v>176</v>
      </c>
      <c r="K12" s="38" t="s">
        <v>141</v>
      </c>
      <c r="L12" s="39" t="s">
        <v>142</v>
      </c>
    </row>
    <row r="13" spans="2:18" x14ac:dyDescent="0.25">
      <c r="B13" s="81"/>
      <c r="C13" s="82"/>
      <c r="D13" s="82"/>
      <c r="E13" s="83"/>
      <c r="F13" s="84">
        <f t="shared" ref="F13:F42" si="0">IF(OR(E13=0,E13=""),0,IF(z_VAT_FLAT_RATE_SCHEME="YES",ROUND(E13*z_VAT_FLAT_RATE_PERCENTAGE,2),ROUND(E13/(100%+z_VAT_RATE_STD)*z_VAT_RATE_STD,2)))</f>
        <v>0</v>
      </c>
      <c r="G13" s="84">
        <f>E13-F13</f>
        <v>0</v>
      </c>
      <c r="H13" s="85"/>
      <c r="I13" s="25"/>
      <c r="J13" s="42"/>
      <c r="K13" s="40"/>
      <c r="L13" s="41"/>
      <c r="M13" s="139"/>
      <c r="N13" s="140"/>
      <c r="O13" s="140"/>
    </row>
    <row r="14" spans="2:18" x14ac:dyDescent="0.25">
      <c r="B14" s="81"/>
      <c r="C14" s="82"/>
      <c r="D14" s="82"/>
      <c r="E14" s="83"/>
      <c r="F14" s="84">
        <f t="shared" si="0"/>
        <v>0</v>
      </c>
      <c r="G14" s="84">
        <f t="shared" ref="G14:G42" si="1">E14-F14</f>
        <v>0</v>
      </c>
      <c r="H14" s="85"/>
      <c r="I14" s="25"/>
      <c r="J14" s="45"/>
      <c r="K14" s="43"/>
      <c r="L14" s="44"/>
      <c r="M14" s="132"/>
      <c r="N14" s="133"/>
      <c r="O14" s="133"/>
    </row>
    <row r="15" spans="2:18" x14ac:dyDescent="0.25">
      <c r="B15" s="81"/>
      <c r="C15" s="82"/>
      <c r="D15" s="82"/>
      <c r="E15" s="83"/>
      <c r="F15" s="84">
        <f t="shared" si="0"/>
        <v>0</v>
      </c>
      <c r="G15" s="84">
        <f t="shared" si="1"/>
        <v>0</v>
      </c>
      <c r="H15" s="85"/>
      <c r="I15" s="25"/>
      <c r="J15" s="45"/>
      <c r="K15" s="43"/>
      <c r="L15" s="44"/>
      <c r="M15" s="132"/>
      <c r="N15" s="133"/>
      <c r="O15" s="133"/>
    </row>
    <row r="16" spans="2:18" x14ac:dyDescent="0.25">
      <c r="B16" s="81"/>
      <c r="C16" s="82"/>
      <c r="D16" s="82"/>
      <c r="E16" s="83"/>
      <c r="F16" s="84">
        <f t="shared" si="0"/>
        <v>0</v>
      </c>
      <c r="G16" s="84">
        <f t="shared" si="1"/>
        <v>0</v>
      </c>
      <c r="H16" s="85"/>
      <c r="I16" s="25"/>
      <c r="J16" s="45"/>
      <c r="K16" s="43"/>
      <c r="L16" s="44"/>
      <c r="M16" s="132"/>
      <c r="N16" s="133"/>
      <c r="O16" s="133"/>
    </row>
    <row r="17" spans="2:15" x14ac:dyDescent="0.25">
      <c r="B17" s="81"/>
      <c r="C17" s="82"/>
      <c r="D17" s="82"/>
      <c r="E17" s="83"/>
      <c r="F17" s="84">
        <f t="shared" si="0"/>
        <v>0</v>
      </c>
      <c r="G17" s="84">
        <f t="shared" si="1"/>
        <v>0</v>
      </c>
      <c r="H17" s="85"/>
      <c r="I17" s="25"/>
      <c r="J17" s="45"/>
      <c r="K17" s="43"/>
      <c r="L17" s="44"/>
      <c r="M17" s="132"/>
      <c r="N17" s="133"/>
      <c r="O17" s="133"/>
    </row>
    <row r="18" spans="2:15" x14ac:dyDescent="0.25">
      <c r="B18" s="81"/>
      <c r="C18" s="82"/>
      <c r="D18" s="82"/>
      <c r="E18" s="83"/>
      <c r="F18" s="84">
        <f t="shared" si="0"/>
        <v>0</v>
      </c>
      <c r="G18" s="84">
        <f t="shared" si="1"/>
        <v>0</v>
      </c>
      <c r="H18" s="85"/>
      <c r="I18" s="25"/>
      <c r="J18" s="45"/>
      <c r="K18" s="43"/>
      <c r="L18" s="44"/>
      <c r="M18" s="134"/>
      <c r="N18" s="135"/>
      <c r="O18" s="135"/>
    </row>
    <row r="19" spans="2:15" x14ac:dyDescent="0.25">
      <c r="B19" s="81"/>
      <c r="C19" s="82"/>
      <c r="D19" s="82"/>
      <c r="E19" s="83"/>
      <c r="F19" s="84">
        <f t="shared" si="0"/>
        <v>0</v>
      </c>
      <c r="G19" s="84">
        <f t="shared" si="1"/>
        <v>0</v>
      </c>
      <c r="H19" s="85"/>
      <c r="I19" s="25"/>
      <c r="J19" s="45"/>
      <c r="K19" s="43"/>
      <c r="L19" s="44"/>
      <c r="M19" s="132"/>
      <c r="N19" s="133"/>
      <c r="O19" s="133"/>
    </row>
    <row r="20" spans="2:15" x14ac:dyDescent="0.25">
      <c r="B20" s="81"/>
      <c r="C20" s="82"/>
      <c r="D20" s="82"/>
      <c r="E20" s="83"/>
      <c r="F20" s="84">
        <f t="shared" si="0"/>
        <v>0</v>
      </c>
      <c r="G20" s="84">
        <f t="shared" si="1"/>
        <v>0</v>
      </c>
      <c r="H20" s="85"/>
      <c r="I20" s="25"/>
      <c r="J20" s="45"/>
      <c r="K20" s="43"/>
      <c r="L20" s="44"/>
      <c r="O20" s="11"/>
    </row>
    <row r="21" spans="2:15" x14ac:dyDescent="0.25">
      <c r="B21" s="81"/>
      <c r="C21" s="82"/>
      <c r="D21" s="82"/>
      <c r="E21" s="83"/>
      <c r="F21" s="84">
        <f t="shared" si="0"/>
        <v>0</v>
      </c>
      <c r="G21" s="84">
        <f t="shared" si="1"/>
        <v>0</v>
      </c>
      <c r="H21" s="85"/>
      <c r="I21" s="25"/>
      <c r="J21" s="45"/>
      <c r="K21" s="43"/>
      <c r="L21" s="44"/>
      <c r="O21" s="11"/>
    </row>
    <row r="22" spans="2:15" x14ac:dyDescent="0.25">
      <c r="B22" s="81"/>
      <c r="C22" s="82"/>
      <c r="D22" s="82"/>
      <c r="E22" s="83"/>
      <c r="F22" s="84">
        <f t="shared" si="0"/>
        <v>0</v>
      </c>
      <c r="G22" s="84">
        <f t="shared" si="1"/>
        <v>0</v>
      </c>
      <c r="H22" s="85"/>
      <c r="I22" s="25"/>
      <c r="J22" s="45"/>
      <c r="K22" s="43"/>
      <c r="L22" s="44"/>
      <c r="O22" s="11"/>
    </row>
    <row r="23" spans="2:15" x14ac:dyDescent="0.25">
      <c r="B23" s="81"/>
      <c r="C23" s="82"/>
      <c r="D23" s="82"/>
      <c r="E23" s="83"/>
      <c r="F23" s="84">
        <f t="shared" si="0"/>
        <v>0</v>
      </c>
      <c r="G23" s="84">
        <f t="shared" si="1"/>
        <v>0</v>
      </c>
      <c r="H23" s="85"/>
      <c r="I23" s="25"/>
      <c r="J23" s="45"/>
      <c r="K23" s="43"/>
      <c r="L23" s="44"/>
      <c r="O23" s="11"/>
    </row>
    <row r="24" spans="2:15" x14ac:dyDescent="0.25">
      <c r="B24" s="81"/>
      <c r="C24" s="82"/>
      <c r="D24" s="82"/>
      <c r="E24" s="83"/>
      <c r="F24" s="84">
        <f t="shared" si="0"/>
        <v>0</v>
      </c>
      <c r="G24" s="84">
        <f t="shared" si="1"/>
        <v>0</v>
      </c>
      <c r="H24" s="85"/>
      <c r="I24" s="25"/>
      <c r="J24" s="45"/>
      <c r="K24" s="43"/>
      <c r="L24" s="44"/>
      <c r="O24" s="11"/>
    </row>
    <row r="25" spans="2:15" x14ac:dyDescent="0.25">
      <c r="B25" s="81"/>
      <c r="C25" s="82"/>
      <c r="D25" s="82"/>
      <c r="E25" s="83"/>
      <c r="F25" s="84">
        <f t="shared" si="0"/>
        <v>0</v>
      </c>
      <c r="G25" s="84">
        <f t="shared" si="1"/>
        <v>0</v>
      </c>
      <c r="H25" s="85"/>
      <c r="I25" s="25"/>
      <c r="J25" s="45"/>
      <c r="K25" s="43"/>
      <c r="L25" s="44"/>
      <c r="O25" s="11"/>
    </row>
    <row r="26" spans="2:15" x14ac:dyDescent="0.25">
      <c r="B26" s="81"/>
      <c r="C26" s="82"/>
      <c r="D26" s="82"/>
      <c r="E26" s="83"/>
      <c r="F26" s="84">
        <f t="shared" si="0"/>
        <v>0</v>
      </c>
      <c r="G26" s="84">
        <f t="shared" si="1"/>
        <v>0</v>
      </c>
      <c r="H26" s="85"/>
      <c r="I26" s="25"/>
      <c r="J26" s="45"/>
      <c r="K26" s="43"/>
      <c r="L26" s="44"/>
      <c r="O26" s="11"/>
    </row>
    <row r="27" spans="2:15" x14ac:dyDescent="0.25">
      <c r="B27" s="81"/>
      <c r="C27" s="82"/>
      <c r="D27" s="82"/>
      <c r="E27" s="83"/>
      <c r="F27" s="84">
        <f t="shared" si="0"/>
        <v>0</v>
      </c>
      <c r="G27" s="84">
        <f t="shared" si="1"/>
        <v>0</v>
      </c>
      <c r="H27" s="85"/>
      <c r="I27" s="25"/>
      <c r="J27" s="45"/>
      <c r="K27" s="43"/>
      <c r="L27" s="44"/>
      <c r="O27" s="11"/>
    </row>
    <row r="28" spans="2:15" x14ac:dyDescent="0.25">
      <c r="B28" s="81"/>
      <c r="C28" s="82"/>
      <c r="D28" s="82"/>
      <c r="E28" s="83"/>
      <c r="F28" s="84">
        <f t="shared" si="0"/>
        <v>0</v>
      </c>
      <c r="G28" s="84">
        <f t="shared" si="1"/>
        <v>0</v>
      </c>
      <c r="H28" s="85"/>
      <c r="I28" s="25"/>
      <c r="J28" s="45"/>
      <c r="K28" s="43"/>
      <c r="L28" s="44"/>
      <c r="O28" s="11"/>
    </row>
    <row r="29" spans="2:15" x14ac:dyDescent="0.25">
      <c r="B29" s="81"/>
      <c r="C29" s="82"/>
      <c r="D29" s="82"/>
      <c r="E29" s="83"/>
      <c r="F29" s="84">
        <f t="shared" si="0"/>
        <v>0</v>
      </c>
      <c r="G29" s="84">
        <f t="shared" si="1"/>
        <v>0</v>
      </c>
      <c r="H29" s="85"/>
      <c r="I29" s="25"/>
      <c r="J29" s="45"/>
      <c r="K29" s="43"/>
      <c r="L29" s="44"/>
      <c r="O29" s="11"/>
    </row>
    <row r="30" spans="2:15" x14ac:dyDescent="0.25">
      <c r="B30" s="81"/>
      <c r="C30" s="82"/>
      <c r="D30" s="82"/>
      <c r="E30" s="83"/>
      <c r="F30" s="84">
        <f t="shared" si="0"/>
        <v>0</v>
      </c>
      <c r="G30" s="84">
        <f t="shared" si="1"/>
        <v>0</v>
      </c>
      <c r="H30" s="85"/>
      <c r="I30" s="25"/>
      <c r="J30" s="45"/>
      <c r="K30" s="43"/>
      <c r="L30" s="44"/>
    </row>
    <row r="31" spans="2:15" x14ac:dyDescent="0.25">
      <c r="B31" s="81"/>
      <c r="C31" s="82"/>
      <c r="D31" s="82"/>
      <c r="E31" s="83"/>
      <c r="F31" s="84">
        <f t="shared" si="0"/>
        <v>0</v>
      </c>
      <c r="G31" s="84">
        <f t="shared" si="1"/>
        <v>0</v>
      </c>
      <c r="H31" s="85"/>
      <c r="I31" s="25"/>
      <c r="J31" s="45"/>
      <c r="K31" s="43"/>
      <c r="L31" s="44"/>
    </row>
    <row r="32" spans="2:15" x14ac:dyDescent="0.25">
      <c r="B32" s="81"/>
      <c r="C32" s="82"/>
      <c r="D32" s="82"/>
      <c r="E32" s="83"/>
      <c r="F32" s="84">
        <f t="shared" si="0"/>
        <v>0</v>
      </c>
      <c r="G32" s="84">
        <f t="shared" si="1"/>
        <v>0</v>
      </c>
      <c r="H32" s="85"/>
      <c r="I32" s="25"/>
      <c r="J32" s="45"/>
      <c r="K32" s="43"/>
      <c r="L32" s="44"/>
    </row>
    <row r="33" spans="2:12" x14ac:dyDescent="0.25">
      <c r="B33" s="81"/>
      <c r="C33" s="82"/>
      <c r="D33" s="82"/>
      <c r="E33" s="83"/>
      <c r="F33" s="84">
        <f t="shared" si="0"/>
        <v>0</v>
      </c>
      <c r="G33" s="84">
        <f t="shared" si="1"/>
        <v>0</v>
      </c>
      <c r="H33" s="85"/>
      <c r="I33" s="25"/>
      <c r="J33" s="45"/>
      <c r="K33" s="43"/>
      <c r="L33" s="44"/>
    </row>
    <row r="34" spans="2:12" x14ac:dyDescent="0.25">
      <c r="B34" s="81"/>
      <c r="C34" s="82"/>
      <c r="D34" s="82"/>
      <c r="E34" s="83"/>
      <c r="F34" s="84">
        <f t="shared" si="0"/>
        <v>0</v>
      </c>
      <c r="G34" s="84">
        <f t="shared" si="1"/>
        <v>0</v>
      </c>
      <c r="H34" s="85"/>
      <c r="I34" s="25"/>
      <c r="J34" s="45"/>
      <c r="K34" s="43"/>
      <c r="L34" s="44"/>
    </row>
    <row r="35" spans="2:12" x14ac:dyDescent="0.25">
      <c r="B35" s="81"/>
      <c r="C35" s="82"/>
      <c r="D35" s="82"/>
      <c r="E35" s="83"/>
      <c r="F35" s="84">
        <f t="shared" si="0"/>
        <v>0</v>
      </c>
      <c r="G35" s="84">
        <f t="shared" si="1"/>
        <v>0</v>
      </c>
      <c r="H35" s="85"/>
      <c r="I35" s="25"/>
      <c r="J35" s="45"/>
      <c r="K35" s="43"/>
      <c r="L35" s="44"/>
    </row>
    <row r="36" spans="2:12" x14ac:dyDescent="0.25">
      <c r="B36" s="81"/>
      <c r="C36" s="82"/>
      <c r="D36" s="82"/>
      <c r="E36" s="83"/>
      <c r="F36" s="84">
        <f t="shared" si="0"/>
        <v>0</v>
      </c>
      <c r="G36" s="84">
        <f t="shared" si="1"/>
        <v>0</v>
      </c>
      <c r="H36" s="85"/>
      <c r="I36" s="25"/>
      <c r="J36" s="45"/>
      <c r="K36" s="43"/>
      <c r="L36" s="44"/>
    </row>
    <row r="37" spans="2:12" x14ac:dyDescent="0.25">
      <c r="B37" s="81"/>
      <c r="C37" s="82"/>
      <c r="D37" s="82"/>
      <c r="E37" s="83"/>
      <c r="F37" s="84">
        <f t="shared" si="0"/>
        <v>0</v>
      </c>
      <c r="G37" s="84">
        <f t="shared" si="1"/>
        <v>0</v>
      </c>
      <c r="H37" s="85"/>
      <c r="I37" s="25"/>
      <c r="J37" s="45"/>
      <c r="K37" s="43"/>
      <c r="L37" s="44"/>
    </row>
    <row r="38" spans="2:12" x14ac:dyDescent="0.25">
      <c r="B38" s="81"/>
      <c r="C38" s="82"/>
      <c r="D38" s="82"/>
      <c r="E38" s="83"/>
      <c r="F38" s="84">
        <f t="shared" si="0"/>
        <v>0</v>
      </c>
      <c r="G38" s="84">
        <f t="shared" si="1"/>
        <v>0</v>
      </c>
      <c r="H38" s="85"/>
      <c r="I38" s="25"/>
      <c r="J38" s="45"/>
      <c r="K38" s="43"/>
      <c r="L38" s="44"/>
    </row>
    <row r="39" spans="2:12" x14ac:dyDescent="0.25">
      <c r="B39" s="81"/>
      <c r="C39" s="82"/>
      <c r="D39" s="82"/>
      <c r="E39" s="83"/>
      <c r="F39" s="84">
        <f t="shared" si="0"/>
        <v>0</v>
      </c>
      <c r="G39" s="84">
        <f t="shared" si="1"/>
        <v>0</v>
      </c>
      <c r="H39" s="85"/>
      <c r="I39" s="25"/>
      <c r="J39" s="45"/>
      <c r="K39" s="43"/>
      <c r="L39" s="44"/>
    </row>
    <row r="40" spans="2:12" x14ac:dyDescent="0.25">
      <c r="B40" s="81"/>
      <c r="C40" s="82"/>
      <c r="D40" s="82"/>
      <c r="E40" s="83"/>
      <c r="F40" s="84">
        <f t="shared" si="0"/>
        <v>0</v>
      </c>
      <c r="G40" s="84">
        <f t="shared" si="1"/>
        <v>0</v>
      </c>
      <c r="H40" s="85"/>
      <c r="I40" s="25"/>
      <c r="J40" s="45"/>
      <c r="K40" s="43"/>
      <c r="L40" s="44"/>
    </row>
    <row r="41" spans="2:12" x14ac:dyDescent="0.25">
      <c r="B41" s="81"/>
      <c r="C41" s="82"/>
      <c r="D41" s="82"/>
      <c r="E41" s="83"/>
      <c r="F41" s="84">
        <f t="shared" si="0"/>
        <v>0</v>
      </c>
      <c r="G41" s="84">
        <f t="shared" si="1"/>
        <v>0</v>
      </c>
      <c r="H41" s="85"/>
      <c r="I41" s="25"/>
      <c r="J41" s="45"/>
      <c r="K41" s="43"/>
      <c r="L41" s="44"/>
    </row>
    <row r="42" spans="2:12" x14ac:dyDescent="0.25">
      <c r="B42" s="81"/>
      <c r="C42" s="82"/>
      <c r="D42" s="82"/>
      <c r="E42" s="83"/>
      <c r="F42" s="84">
        <f t="shared" si="0"/>
        <v>0</v>
      </c>
      <c r="G42" s="84">
        <f t="shared" si="1"/>
        <v>0</v>
      </c>
      <c r="H42" s="85"/>
      <c r="I42" s="25"/>
      <c r="J42" s="45"/>
      <c r="K42" s="43"/>
      <c r="L42" s="44"/>
    </row>
    <row r="43" spans="2:12" x14ac:dyDescent="0.25">
      <c r="B43" s="86" t="s">
        <v>6</v>
      </c>
      <c r="C43" s="86"/>
      <c r="D43" s="86"/>
      <c r="E43" s="87">
        <f>SUM(E13:E42)</f>
        <v>0</v>
      </c>
      <c r="F43" s="87">
        <f>SUM(F13:F42)</f>
        <v>0</v>
      </c>
      <c r="G43" s="87">
        <f>SUM(G13:G42)</f>
        <v>0</v>
      </c>
      <c r="H43" s="88"/>
      <c r="I43" s="26"/>
      <c r="J43" s="37">
        <f>SUM(J13:J42)</f>
        <v>0</v>
      </c>
      <c r="K43" s="36"/>
      <c r="L43" s="36"/>
    </row>
  </sheetData>
  <mergeCells count="15">
    <mergeCell ref="N5:O5"/>
    <mergeCell ref="J8:K8"/>
    <mergeCell ref="M13:O13"/>
    <mergeCell ref="C2:I2"/>
    <mergeCell ref="C3:I3"/>
    <mergeCell ref="J5:L5"/>
    <mergeCell ref="M14:O14"/>
    <mergeCell ref="M15:O15"/>
    <mergeCell ref="M18:O18"/>
    <mergeCell ref="M19:O19"/>
    <mergeCell ref="J6:K6"/>
    <mergeCell ref="J7:K7"/>
    <mergeCell ref="M16:O16"/>
    <mergeCell ref="M17:O17"/>
    <mergeCell ref="J9:K9"/>
  </mergeCells>
  <dataValidations disablePrompts="1" count="4">
    <dataValidation type="list" allowBlank="1" showInputMessage="1" showErrorMessage="1" sqref="G10" xr:uid="{00000000-0002-0000-0000-000000000000}">
      <formula1>z_YES_NO_LIST</formula1>
    </dataValidation>
    <dataValidation type="list" allowBlank="1" showInputMessage="1" showErrorMessage="1" sqref="H13:H42" xr:uid="{00000000-0002-0000-0000-000001000000}">
      <formula1>z_IR35_LIST</formula1>
    </dataValidation>
    <dataValidation type="list" allowBlank="1" showInputMessage="1" showErrorMessage="1" sqref="L13:L42" xr:uid="{00000000-0002-0000-0000-000002000000}">
      <formula1>z_SALES_RECEIPT_METHOD_LIST</formula1>
    </dataValidation>
    <dataValidation type="list" allowBlank="1" showInputMessage="1" showErrorMessage="1" sqref="G11" xr:uid="{00000000-0002-0000-0000-000003000000}">
      <formula1>z_VAT_FRS_PERCENTAGE_TABLE</formula1>
    </dataValidation>
  </dataValidations>
  <printOptions horizontalCentered="1"/>
  <pageMargins left="0.39370078740157483" right="0.39370078740157483" top="0.74803149606299213" bottom="0.74803149606299213" header="0.31496062992125984" footer="0.31496062992125984"/>
  <pageSetup paperSize="9" scale="7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2:M46"/>
  <sheetViews>
    <sheetView showGridLines="0" workbookViewId="0">
      <pane ySplit="16" topLeftCell="A17" activePane="bottomLeft" state="frozen"/>
      <selection activeCell="B14" sqref="B14"/>
      <selection pane="bottomLeft" activeCell="A17" sqref="A17"/>
    </sheetView>
  </sheetViews>
  <sheetFormatPr defaultRowHeight="15" x14ac:dyDescent="0.25"/>
  <cols>
    <col min="1" max="1" width="10.7109375" customWidth="1"/>
    <col min="2" max="3" width="25.7109375" customWidth="1"/>
    <col min="4" max="4" width="11.7109375" customWidth="1"/>
    <col min="5" max="6" width="10.7109375" customWidth="1"/>
    <col min="7" max="8" width="25.7109375" customWidth="1"/>
    <col min="9" max="9" width="10.7109375" customWidth="1"/>
    <col min="10" max="10" width="11.7109375" style="28" customWidth="1"/>
    <col min="11" max="11" width="10.7109375" style="28" hidden="1" customWidth="1"/>
    <col min="12" max="12" width="10.7109375" hidden="1" customWidth="1"/>
    <col min="13" max="13" width="0" hidden="1" customWidth="1"/>
  </cols>
  <sheetData>
    <row r="2" spans="1:13" ht="33.75" x14ac:dyDescent="0.5">
      <c r="C2" s="147" t="s">
        <v>148</v>
      </c>
      <c r="D2" s="147"/>
      <c r="E2" s="147"/>
      <c r="F2" s="147"/>
      <c r="G2" s="147"/>
      <c r="H2" s="147"/>
      <c r="I2" s="147"/>
      <c r="J2" s="31"/>
      <c r="K2" s="31"/>
      <c r="L2" s="12"/>
    </row>
    <row r="3" spans="1:13" x14ac:dyDescent="0.25">
      <c r="C3" s="148" t="s">
        <v>218</v>
      </c>
      <c r="D3" s="148"/>
      <c r="E3" s="148"/>
      <c r="F3" s="148"/>
      <c r="G3" s="148"/>
      <c r="H3" s="148"/>
      <c r="I3" s="148"/>
      <c r="J3" s="29"/>
      <c r="K3" s="29"/>
    </row>
    <row r="4" spans="1:13" x14ac:dyDescent="0.25">
      <c r="A4" s="8"/>
      <c r="B4" s="8"/>
      <c r="C4" s="8"/>
      <c r="D4" s="8"/>
    </row>
    <row r="5" spans="1:13" x14ac:dyDescent="0.25">
      <c r="H5" s="111" t="s">
        <v>149</v>
      </c>
      <c r="I5" s="111"/>
      <c r="J5" s="32"/>
      <c r="K5" s="32"/>
    </row>
    <row r="6" spans="1:13" x14ac:dyDescent="0.25">
      <c r="B6" s="146"/>
      <c r="C6" s="146"/>
      <c r="D6" s="146"/>
      <c r="E6" s="146"/>
      <c r="F6" s="146"/>
      <c r="G6" s="11"/>
      <c r="H6" s="108" t="s">
        <v>160</v>
      </c>
      <c r="I6" s="109" t="s">
        <v>164</v>
      </c>
      <c r="J6" s="33"/>
      <c r="K6" s="33"/>
    </row>
    <row r="7" spans="1:13" x14ac:dyDescent="0.25">
      <c r="B7" s="146"/>
      <c r="C7" s="146"/>
      <c r="D7" s="146"/>
      <c r="E7" s="146"/>
      <c r="F7" s="146"/>
      <c r="G7" s="11"/>
      <c r="H7" s="108" t="s">
        <v>163</v>
      </c>
      <c r="I7" s="110">
        <f>D46</f>
        <v>0</v>
      </c>
      <c r="J7" s="33"/>
      <c r="K7" s="33"/>
    </row>
    <row r="8" spans="1:13" x14ac:dyDescent="0.25">
      <c r="B8" s="145"/>
      <c r="C8" s="145"/>
      <c r="D8" s="145"/>
      <c r="E8" s="145"/>
      <c r="F8" s="145"/>
      <c r="G8" s="11"/>
      <c r="H8" s="108" t="s">
        <v>162</v>
      </c>
      <c r="I8" s="110">
        <f>J46</f>
        <v>0</v>
      </c>
      <c r="J8" s="33"/>
      <c r="K8" s="33"/>
    </row>
    <row r="9" spans="1:13" x14ac:dyDescent="0.25">
      <c r="B9" s="145"/>
      <c r="C9" s="145"/>
      <c r="D9" s="145"/>
      <c r="E9" s="145"/>
      <c r="F9" s="145"/>
      <c r="G9" s="11"/>
      <c r="H9" s="108" t="s">
        <v>161</v>
      </c>
      <c r="I9" s="110">
        <f>IF(I6="OVERTYPE",I7-I8,I6+I7-I8)</f>
        <v>0</v>
      </c>
      <c r="J9" s="34"/>
      <c r="K9" s="34"/>
      <c r="L9" s="17"/>
    </row>
    <row r="10" spans="1:13" x14ac:dyDescent="0.25">
      <c r="B10" s="144"/>
      <c r="C10" s="144"/>
      <c r="D10" s="144"/>
      <c r="E10" s="144"/>
      <c r="F10" s="144"/>
      <c r="G10" s="21"/>
      <c r="H10" s="21"/>
      <c r="I10" s="4"/>
      <c r="J10" s="4"/>
      <c r="K10" s="4"/>
      <c r="L10" s="4"/>
      <c r="M10" s="4"/>
    </row>
    <row r="14" spans="1:13" x14ac:dyDescent="0.25">
      <c r="A14" s="6"/>
      <c r="B14" s="4"/>
      <c r="C14" s="8"/>
      <c r="D14" s="8"/>
    </row>
    <row r="15" spans="1:13" x14ac:dyDescent="0.25">
      <c r="A15" s="89" t="s">
        <v>97</v>
      </c>
      <c r="B15" s="90"/>
      <c r="C15" s="90"/>
      <c r="D15" s="90"/>
      <c r="F15" s="107" t="s">
        <v>10</v>
      </c>
      <c r="G15" s="107"/>
      <c r="H15" s="107"/>
      <c r="I15" s="107"/>
      <c r="J15" s="107"/>
      <c r="K15" s="65"/>
      <c r="L15" s="65"/>
      <c r="M15" s="65"/>
    </row>
    <row r="16" spans="1:13" x14ac:dyDescent="0.25">
      <c r="A16" s="91" t="s">
        <v>4</v>
      </c>
      <c r="B16" s="91" t="s">
        <v>185</v>
      </c>
      <c r="C16" s="91" t="s">
        <v>5</v>
      </c>
      <c r="D16" s="91" t="s">
        <v>130</v>
      </c>
      <c r="F16" s="99" t="s">
        <v>4</v>
      </c>
      <c r="G16" s="99" t="s">
        <v>177</v>
      </c>
      <c r="H16" s="99" t="s">
        <v>5</v>
      </c>
      <c r="I16" s="99" t="s">
        <v>147</v>
      </c>
      <c r="J16" s="99" t="s">
        <v>130</v>
      </c>
      <c r="K16" s="64" t="s">
        <v>183</v>
      </c>
      <c r="L16" s="64" t="s">
        <v>184</v>
      </c>
      <c r="M16" s="64" t="s">
        <v>216</v>
      </c>
    </row>
    <row r="17" spans="1:13" x14ac:dyDescent="0.25">
      <c r="A17" s="92"/>
      <c r="B17" s="93"/>
      <c r="C17" s="94"/>
      <c r="D17" s="95"/>
      <c r="F17" s="100"/>
      <c r="G17" s="101"/>
      <c r="H17" s="102"/>
      <c r="I17" s="101"/>
      <c r="J17" s="103"/>
      <c r="K17" s="63">
        <f t="shared" ref="K17:K45" si="0">IF(OR(J17="",J17=0),0,IF(z_VAT_FLAT_RATE_SCHEME="Yes",0,IF(M17="Yes",ROUND(J17/120%*20%,2),ROUND(J17/(100%+VLOOKUP(H17,Z_BANK_TABLE,3,FALSE))*VLOOKUP(H17,Z_BANK_TABLE,3,FALSE),2))))</f>
        <v>0</v>
      </c>
      <c r="L17" s="63">
        <f>J17-K17</f>
        <v>0</v>
      </c>
      <c r="M17" s="73" t="str">
        <f>IF(OR(IF(OR($J17="",$J17=0),"",INDEX(INDEX!$P$2:$P$93,MATCH($H17,INDEX!$O$2:$O$93,0)))="StdNo"),"No",IF(OR(IF(OR($J17="",$J17=0),"",INDEX(INDEX!$P$2:$P$93,MATCH($H17,INDEX!$O$2:$O$93,0)))="Std"),"Yes",""))</f>
        <v/>
      </c>
    </row>
    <row r="18" spans="1:13" x14ac:dyDescent="0.25">
      <c r="A18" s="92"/>
      <c r="B18" s="93"/>
      <c r="C18" s="94"/>
      <c r="D18" s="95"/>
      <c r="F18" s="100"/>
      <c r="G18" s="101"/>
      <c r="H18" s="102"/>
      <c r="I18" s="101"/>
      <c r="J18" s="103"/>
      <c r="K18" s="63">
        <f t="shared" si="0"/>
        <v>0</v>
      </c>
      <c r="L18" s="63">
        <f t="shared" ref="L18:L45" si="1">J18-K18</f>
        <v>0</v>
      </c>
      <c r="M18" s="73" t="str">
        <f>IF(OR(IF(OR($J18="",$J18=0),"",INDEX(INDEX!$P$2:$P$93,MATCH($H18,INDEX!$O$2:$O$93,0)))="StdNo"),"No",IF(OR(IF(OR($J18="",$J18=0),"",INDEX(INDEX!$P$2:$P$93,MATCH($H18,INDEX!$O$2:$O$93,0)))="Std"),"Yes",""))</f>
        <v/>
      </c>
    </row>
    <row r="19" spans="1:13" x14ac:dyDescent="0.25">
      <c r="A19" s="92"/>
      <c r="B19" s="93"/>
      <c r="C19" s="94"/>
      <c r="D19" s="95"/>
      <c r="F19" s="100"/>
      <c r="G19" s="101"/>
      <c r="H19" s="102"/>
      <c r="I19" s="101"/>
      <c r="J19" s="103"/>
      <c r="K19" s="63">
        <f t="shared" si="0"/>
        <v>0</v>
      </c>
      <c r="L19" s="63">
        <f t="shared" si="1"/>
        <v>0</v>
      </c>
      <c r="M19" s="73" t="str">
        <f>IF(OR(IF(OR($J19="",$J19=0),"",INDEX(INDEX!$P$2:$P$93,MATCH($H19,INDEX!$O$2:$O$93,0)))="StdNo"),"No",IF(OR(IF(OR($J19="",$J19=0),"",INDEX(INDEX!$P$2:$P$93,MATCH($H19,INDEX!$O$2:$O$93,0)))="Std"),"Yes",""))</f>
        <v/>
      </c>
    </row>
    <row r="20" spans="1:13" x14ac:dyDescent="0.25">
      <c r="A20" s="92"/>
      <c r="B20" s="93"/>
      <c r="C20" s="94"/>
      <c r="D20" s="95"/>
      <c r="F20" s="100"/>
      <c r="G20" s="101"/>
      <c r="H20" s="102"/>
      <c r="I20" s="101"/>
      <c r="J20" s="103"/>
      <c r="K20" s="63">
        <f t="shared" si="0"/>
        <v>0</v>
      </c>
      <c r="L20" s="63">
        <f t="shared" si="1"/>
        <v>0</v>
      </c>
      <c r="M20" s="73" t="str">
        <f>IF(OR(IF(OR($J20="",$J20=0),"",INDEX(INDEX!$P$2:$P$93,MATCH($H20,INDEX!$O$2:$O$93,0)))="StdNo"),"No",IF(OR(IF(OR($J20="",$J20=0),"",INDEX(INDEX!$P$2:$P$93,MATCH($H20,INDEX!$O$2:$O$93,0)))="Std"),"Yes",""))</f>
        <v/>
      </c>
    </row>
    <row r="21" spans="1:13" x14ac:dyDescent="0.25">
      <c r="A21" s="92"/>
      <c r="B21" s="93"/>
      <c r="C21" s="94"/>
      <c r="D21" s="95"/>
      <c r="F21" s="100"/>
      <c r="G21" s="101"/>
      <c r="H21" s="102"/>
      <c r="I21" s="101"/>
      <c r="J21" s="103"/>
      <c r="K21" s="63">
        <f t="shared" si="0"/>
        <v>0</v>
      </c>
      <c r="L21" s="63">
        <f t="shared" si="1"/>
        <v>0</v>
      </c>
      <c r="M21" s="73" t="str">
        <f>IF(OR(IF(OR($J21="",$J21=0),"",INDEX(INDEX!$P$2:$P$93,MATCH($H21,INDEX!$O$2:$O$93,0)))="StdNo"),"No",IF(OR(IF(OR($J21="",$J21=0),"",INDEX(INDEX!$P$2:$P$93,MATCH($H21,INDEX!$O$2:$O$93,0)))="Std"),"Yes",""))</f>
        <v/>
      </c>
    </row>
    <row r="22" spans="1:13" x14ac:dyDescent="0.25">
      <c r="A22" s="92"/>
      <c r="B22" s="93"/>
      <c r="C22" s="94"/>
      <c r="D22" s="95"/>
      <c r="F22" s="100"/>
      <c r="G22" s="101"/>
      <c r="H22" s="102"/>
      <c r="I22" s="101"/>
      <c r="J22" s="103"/>
      <c r="K22" s="63">
        <f t="shared" si="0"/>
        <v>0</v>
      </c>
      <c r="L22" s="63">
        <f t="shared" si="1"/>
        <v>0</v>
      </c>
      <c r="M22" s="73" t="str">
        <f>IF(OR(IF(OR($J22="",$J22=0),"",INDEX(INDEX!$P$2:$P$93,MATCH($H22,INDEX!$O$2:$O$93,0)))="StdNo"),"No",IF(OR(IF(OR($J22="",$J22=0),"",INDEX(INDEX!$P$2:$P$93,MATCH($H22,INDEX!$O$2:$O$93,0)))="Std"),"Yes",""))</f>
        <v/>
      </c>
    </row>
    <row r="23" spans="1:13" x14ac:dyDescent="0.25">
      <c r="A23" s="92"/>
      <c r="B23" s="93"/>
      <c r="C23" s="94"/>
      <c r="D23" s="95"/>
      <c r="F23" s="100"/>
      <c r="G23" s="101"/>
      <c r="H23" s="102"/>
      <c r="I23" s="101"/>
      <c r="J23" s="103"/>
      <c r="K23" s="63">
        <f t="shared" si="0"/>
        <v>0</v>
      </c>
      <c r="L23" s="63">
        <f t="shared" si="1"/>
        <v>0</v>
      </c>
      <c r="M23" s="73" t="str">
        <f>IF(OR(IF(OR($J23="",$J23=0),"",INDEX(INDEX!$P$2:$P$93,MATCH($H23,INDEX!$O$2:$O$93,0)))="StdNo"),"No",IF(OR(IF(OR($J23="",$J23=0),"",INDEX(INDEX!$P$2:$P$93,MATCH($H23,INDEX!$O$2:$O$93,0)))="Std"),"Yes",""))</f>
        <v/>
      </c>
    </row>
    <row r="24" spans="1:13" x14ac:dyDescent="0.25">
      <c r="A24" s="92"/>
      <c r="B24" s="93"/>
      <c r="C24" s="94"/>
      <c r="D24" s="95"/>
      <c r="F24" s="100"/>
      <c r="G24" s="101"/>
      <c r="H24" s="102"/>
      <c r="I24" s="101"/>
      <c r="J24" s="103"/>
      <c r="K24" s="63">
        <f t="shared" si="0"/>
        <v>0</v>
      </c>
      <c r="L24" s="63">
        <f t="shared" si="1"/>
        <v>0</v>
      </c>
      <c r="M24" s="73" t="str">
        <f>IF(OR(IF(OR($J24="",$J24=0),"",INDEX(INDEX!$P$2:$P$93,MATCH($H24,INDEX!$O$2:$O$93,0)))="StdNo"),"No",IF(OR(IF(OR($J24="",$J24=0),"",INDEX(INDEX!$P$2:$P$93,MATCH($H24,INDEX!$O$2:$O$93,0)))="Std"),"Yes",""))</f>
        <v/>
      </c>
    </row>
    <row r="25" spans="1:13" x14ac:dyDescent="0.25">
      <c r="A25" s="92"/>
      <c r="B25" s="93"/>
      <c r="C25" s="94"/>
      <c r="D25" s="95"/>
      <c r="F25" s="100"/>
      <c r="G25" s="101"/>
      <c r="H25" s="102"/>
      <c r="I25" s="101"/>
      <c r="J25" s="103"/>
      <c r="K25" s="63">
        <f t="shared" si="0"/>
        <v>0</v>
      </c>
      <c r="L25" s="63">
        <f t="shared" si="1"/>
        <v>0</v>
      </c>
      <c r="M25" s="73" t="str">
        <f>IF(OR(IF(OR($J25="",$J25=0),"",INDEX(INDEX!$P$2:$P$93,MATCH($H25,INDEX!$O$2:$O$93,0)))="StdNo"),"No",IF(OR(IF(OR($J25="",$J25=0),"",INDEX(INDEX!$P$2:$P$93,MATCH($H25,INDEX!$O$2:$O$93,0)))="Std"),"Yes",""))</f>
        <v/>
      </c>
    </row>
    <row r="26" spans="1:13" x14ac:dyDescent="0.25">
      <c r="A26" s="92"/>
      <c r="B26" s="93"/>
      <c r="C26" s="94"/>
      <c r="D26" s="95"/>
      <c r="F26" s="100"/>
      <c r="G26" s="101"/>
      <c r="H26" s="102"/>
      <c r="I26" s="101"/>
      <c r="J26" s="103"/>
      <c r="K26" s="63">
        <f t="shared" si="0"/>
        <v>0</v>
      </c>
      <c r="L26" s="63">
        <f t="shared" si="1"/>
        <v>0</v>
      </c>
      <c r="M26" s="73" t="str">
        <f>IF(OR(IF(OR($J26="",$J26=0),"",INDEX(INDEX!$P$2:$P$93,MATCH($H26,INDEX!$O$2:$O$93,0)))="StdNo"),"No",IF(OR(IF(OR($J26="",$J26=0),"",INDEX(INDEX!$P$2:$P$93,MATCH($H26,INDEX!$O$2:$O$93,0)))="Std"),"Yes",""))</f>
        <v/>
      </c>
    </row>
    <row r="27" spans="1:13" x14ac:dyDescent="0.25">
      <c r="A27" s="92"/>
      <c r="B27" s="93"/>
      <c r="C27" s="94"/>
      <c r="D27" s="95"/>
      <c r="F27" s="100"/>
      <c r="G27" s="101"/>
      <c r="H27" s="102"/>
      <c r="I27" s="101"/>
      <c r="J27" s="103"/>
      <c r="K27" s="63">
        <f t="shared" si="0"/>
        <v>0</v>
      </c>
      <c r="L27" s="63">
        <f t="shared" si="1"/>
        <v>0</v>
      </c>
      <c r="M27" s="73" t="str">
        <f>IF(OR(IF(OR($J27="",$J27=0),"",INDEX(INDEX!$P$2:$P$93,MATCH($H27,INDEX!$O$2:$O$93,0)))="StdNo"),"No",IF(OR(IF(OR($J27="",$J27=0),"",INDEX(INDEX!$P$2:$P$93,MATCH($H27,INDEX!$O$2:$O$93,0)))="Std"),"Yes",""))</f>
        <v/>
      </c>
    </row>
    <row r="28" spans="1:13" x14ac:dyDescent="0.25">
      <c r="A28" s="92"/>
      <c r="B28" s="93"/>
      <c r="C28" s="94"/>
      <c r="D28" s="95"/>
      <c r="F28" s="100"/>
      <c r="G28" s="101"/>
      <c r="H28" s="102"/>
      <c r="I28" s="101"/>
      <c r="J28" s="103"/>
      <c r="K28" s="63">
        <f t="shared" si="0"/>
        <v>0</v>
      </c>
      <c r="L28" s="63">
        <f t="shared" si="1"/>
        <v>0</v>
      </c>
      <c r="M28" s="73" t="str">
        <f>IF(OR(IF(OR($J28="",$J28=0),"",INDEX(INDEX!$P$2:$P$93,MATCH($H28,INDEX!$O$2:$O$93,0)))="StdNo"),"No",IF(OR(IF(OR($J28="",$J28=0),"",INDEX(INDEX!$P$2:$P$93,MATCH($H28,INDEX!$O$2:$O$93,0)))="Std"),"Yes",""))</f>
        <v/>
      </c>
    </row>
    <row r="29" spans="1:13" x14ac:dyDescent="0.25">
      <c r="A29" s="92"/>
      <c r="B29" s="93"/>
      <c r="C29" s="94"/>
      <c r="D29" s="95"/>
      <c r="F29" s="100"/>
      <c r="G29" s="101"/>
      <c r="H29" s="102"/>
      <c r="I29" s="101"/>
      <c r="J29" s="103"/>
      <c r="K29" s="63">
        <f t="shared" si="0"/>
        <v>0</v>
      </c>
      <c r="L29" s="63">
        <f t="shared" si="1"/>
        <v>0</v>
      </c>
      <c r="M29" s="73" t="str">
        <f>IF(OR(IF(OR($J29="",$J29=0),"",INDEX(INDEX!$P$2:$P$93,MATCH($H29,INDEX!$O$2:$O$93,0)))="StdNo"),"No",IF(OR(IF(OR($J29="",$J29=0),"",INDEX(INDEX!$P$2:$P$93,MATCH($H29,INDEX!$O$2:$O$93,0)))="Std"),"Yes",""))</f>
        <v/>
      </c>
    </row>
    <row r="30" spans="1:13" x14ac:dyDescent="0.25">
      <c r="A30" s="92"/>
      <c r="B30" s="93"/>
      <c r="C30" s="94"/>
      <c r="D30" s="95"/>
      <c r="F30" s="100"/>
      <c r="G30" s="101"/>
      <c r="H30" s="102"/>
      <c r="I30" s="101"/>
      <c r="J30" s="103"/>
      <c r="K30" s="63">
        <f t="shared" si="0"/>
        <v>0</v>
      </c>
      <c r="L30" s="63">
        <f t="shared" si="1"/>
        <v>0</v>
      </c>
      <c r="M30" s="73" t="str">
        <f>IF(OR(IF(OR($J30="",$J30=0),"",INDEX(INDEX!$P$2:$P$93,MATCH($H30,INDEX!$O$2:$O$93,0)))="StdNo"),"No",IF(OR(IF(OR($J30="",$J30=0),"",INDEX(INDEX!$P$2:$P$93,MATCH($H30,INDEX!$O$2:$O$93,0)))="Std"),"Yes",""))</f>
        <v/>
      </c>
    </row>
    <row r="31" spans="1:13" x14ac:dyDescent="0.25">
      <c r="A31" s="92"/>
      <c r="B31" s="93"/>
      <c r="C31" s="94"/>
      <c r="D31" s="95"/>
      <c r="F31" s="100"/>
      <c r="G31" s="101"/>
      <c r="H31" s="102"/>
      <c r="I31" s="101"/>
      <c r="J31" s="103"/>
      <c r="K31" s="63">
        <f t="shared" si="0"/>
        <v>0</v>
      </c>
      <c r="L31" s="63">
        <f t="shared" si="1"/>
        <v>0</v>
      </c>
      <c r="M31" s="73" t="str">
        <f>IF(OR(IF(OR($J31="",$J31=0),"",INDEX(INDEX!$P$2:$P$93,MATCH($H31,INDEX!$O$2:$O$93,0)))="StdNo"),"No",IF(OR(IF(OR($J31="",$J31=0),"",INDEX(INDEX!$P$2:$P$93,MATCH($H31,INDEX!$O$2:$O$93,0)))="Std"),"Yes",""))</f>
        <v/>
      </c>
    </row>
    <row r="32" spans="1:13" x14ac:dyDescent="0.25">
      <c r="A32" s="92"/>
      <c r="B32" s="93"/>
      <c r="C32" s="94"/>
      <c r="D32" s="95"/>
      <c r="F32" s="100"/>
      <c r="G32" s="101"/>
      <c r="H32" s="102"/>
      <c r="I32" s="101"/>
      <c r="J32" s="103"/>
      <c r="K32" s="63">
        <f t="shared" si="0"/>
        <v>0</v>
      </c>
      <c r="L32" s="63">
        <f t="shared" si="1"/>
        <v>0</v>
      </c>
      <c r="M32" s="73" t="str">
        <f>IF(OR(IF(OR($J32="",$J32=0),"",INDEX(INDEX!$P$2:$P$93,MATCH($H32,INDEX!$O$2:$O$93,0)))="StdNo"),"No",IF(OR(IF(OR($J32="",$J32=0),"",INDEX(INDEX!$P$2:$P$93,MATCH($H32,INDEX!$O$2:$O$93,0)))="Std"),"Yes",""))</f>
        <v/>
      </c>
    </row>
    <row r="33" spans="1:13" x14ac:dyDescent="0.25">
      <c r="A33" s="92"/>
      <c r="B33" s="93"/>
      <c r="C33" s="94"/>
      <c r="D33" s="95"/>
      <c r="F33" s="100"/>
      <c r="G33" s="101"/>
      <c r="H33" s="102"/>
      <c r="I33" s="101"/>
      <c r="J33" s="103"/>
      <c r="K33" s="63">
        <f t="shared" si="0"/>
        <v>0</v>
      </c>
      <c r="L33" s="63">
        <f t="shared" si="1"/>
        <v>0</v>
      </c>
      <c r="M33" s="73" t="str">
        <f>IF(OR(IF(OR($J33="",$J33=0),"",INDEX(INDEX!$P$2:$P$93,MATCH($H33,INDEX!$O$2:$O$93,0)))="StdNo"),"No",IF(OR(IF(OR($J33="",$J33=0),"",INDEX(INDEX!$P$2:$P$93,MATCH($H33,INDEX!$O$2:$O$93,0)))="Std"),"Yes",""))</f>
        <v/>
      </c>
    </row>
    <row r="34" spans="1:13" x14ac:dyDescent="0.25">
      <c r="A34" s="92"/>
      <c r="B34" s="93"/>
      <c r="C34" s="94"/>
      <c r="D34" s="95"/>
      <c r="F34" s="100"/>
      <c r="G34" s="101"/>
      <c r="H34" s="102"/>
      <c r="I34" s="101"/>
      <c r="J34" s="103"/>
      <c r="K34" s="63">
        <f t="shared" si="0"/>
        <v>0</v>
      </c>
      <c r="L34" s="63">
        <f t="shared" si="1"/>
        <v>0</v>
      </c>
      <c r="M34" s="73" t="str">
        <f>IF(OR(IF(OR($J34="",$J34=0),"",INDEX(INDEX!$P$2:$P$93,MATCH($H34,INDEX!$O$2:$O$93,0)))="StdNo"),"No",IF(OR(IF(OR($J34="",$J34=0),"",INDEX(INDEX!$P$2:$P$93,MATCH($H34,INDEX!$O$2:$O$93,0)))="Std"),"Yes",""))</f>
        <v/>
      </c>
    </row>
    <row r="35" spans="1:13" x14ac:dyDescent="0.25">
      <c r="A35" s="92"/>
      <c r="B35" s="93"/>
      <c r="C35" s="94"/>
      <c r="D35" s="95"/>
      <c r="F35" s="100"/>
      <c r="G35" s="101"/>
      <c r="H35" s="102"/>
      <c r="I35" s="101"/>
      <c r="J35" s="103"/>
      <c r="K35" s="63">
        <f t="shared" si="0"/>
        <v>0</v>
      </c>
      <c r="L35" s="63">
        <f t="shared" si="1"/>
        <v>0</v>
      </c>
      <c r="M35" s="73" t="str">
        <f>IF(OR(IF(OR($J35="",$J35=0),"",INDEX(INDEX!$P$2:$P$93,MATCH($H35,INDEX!$O$2:$O$93,0)))="StdNo"),"No",IF(OR(IF(OR($J35="",$J35=0),"",INDEX(INDEX!$P$2:$P$93,MATCH($H35,INDEX!$O$2:$O$93,0)))="Std"),"Yes",""))</f>
        <v/>
      </c>
    </row>
    <row r="36" spans="1:13" x14ac:dyDescent="0.25">
      <c r="A36" s="92"/>
      <c r="B36" s="93"/>
      <c r="C36" s="94"/>
      <c r="D36" s="95"/>
      <c r="F36" s="100"/>
      <c r="G36" s="101"/>
      <c r="H36" s="102"/>
      <c r="I36" s="101"/>
      <c r="J36" s="103"/>
      <c r="K36" s="63">
        <f t="shared" si="0"/>
        <v>0</v>
      </c>
      <c r="L36" s="63">
        <f t="shared" si="1"/>
        <v>0</v>
      </c>
      <c r="M36" s="73" t="str">
        <f>IF(OR(IF(OR($J36="",$J36=0),"",INDEX(INDEX!$P$2:$P$93,MATCH($H36,INDEX!$O$2:$O$93,0)))="StdNo"),"No",IF(OR(IF(OR($J36="",$J36=0),"",INDEX(INDEX!$P$2:$P$93,MATCH($H36,INDEX!$O$2:$O$93,0)))="Std"),"Yes",""))</f>
        <v/>
      </c>
    </row>
    <row r="37" spans="1:13" x14ac:dyDescent="0.25">
      <c r="A37" s="92"/>
      <c r="B37" s="93"/>
      <c r="C37" s="94"/>
      <c r="D37" s="95"/>
      <c r="F37" s="100"/>
      <c r="G37" s="101"/>
      <c r="H37" s="102"/>
      <c r="I37" s="101"/>
      <c r="J37" s="103"/>
      <c r="K37" s="63">
        <f t="shared" si="0"/>
        <v>0</v>
      </c>
      <c r="L37" s="63">
        <f t="shared" si="1"/>
        <v>0</v>
      </c>
      <c r="M37" s="73" t="str">
        <f>IF(OR(IF(OR($J37="",$J37=0),"",INDEX(INDEX!$P$2:$P$93,MATCH($H37,INDEX!$O$2:$O$93,0)))="StdNo"),"No",IF(OR(IF(OR($J37="",$J37=0),"",INDEX(INDEX!$P$2:$P$93,MATCH($H37,INDEX!$O$2:$O$93,0)))="Std"),"Yes",""))</f>
        <v/>
      </c>
    </row>
    <row r="38" spans="1:13" x14ac:dyDescent="0.25">
      <c r="A38" s="92"/>
      <c r="B38" s="93"/>
      <c r="C38" s="94"/>
      <c r="D38" s="95"/>
      <c r="F38" s="100"/>
      <c r="G38" s="101"/>
      <c r="H38" s="102"/>
      <c r="I38" s="101"/>
      <c r="J38" s="103"/>
      <c r="K38" s="63">
        <f t="shared" si="0"/>
        <v>0</v>
      </c>
      <c r="L38" s="63">
        <f t="shared" si="1"/>
        <v>0</v>
      </c>
      <c r="M38" s="73" t="str">
        <f>IF(OR(IF(OR($J38="",$J38=0),"",INDEX(INDEX!$P$2:$P$93,MATCH($H38,INDEX!$O$2:$O$93,0)))="StdNo"),"No",IF(OR(IF(OR($J38="",$J38=0),"",INDEX(INDEX!$P$2:$P$93,MATCH($H38,INDEX!$O$2:$O$93,0)))="Std"),"Yes",""))</f>
        <v/>
      </c>
    </row>
    <row r="39" spans="1:13" x14ac:dyDescent="0.25">
      <c r="A39" s="92"/>
      <c r="B39" s="93"/>
      <c r="C39" s="94"/>
      <c r="D39" s="95"/>
      <c r="F39" s="100"/>
      <c r="G39" s="101"/>
      <c r="H39" s="102"/>
      <c r="I39" s="101"/>
      <c r="J39" s="103"/>
      <c r="K39" s="63">
        <f t="shared" si="0"/>
        <v>0</v>
      </c>
      <c r="L39" s="63">
        <f t="shared" si="1"/>
        <v>0</v>
      </c>
      <c r="M39" s="73" t="str">
        <f>IF(OR(IF(OR($J39="",$J39=0),"",INDEX(INDEX!$P$2:$P$93,MATCH($H39,INDEX!$O$2:$O$93,0)))="StdNo"),"No",IF(OR(IF(OR($J39="",$J39=0),"",INDEX(INDEX!$P$2:$P$93,MATCH($H39,INDEX!$O$2:$O$93,0)))="Std"),"Yes",""))</f>
        <v/>
      </c>
    </row>
    <row r="40" spans="1:13" x14ac:dyDescent="0.25">
      <c r="A40" s="92"/>
      <c r="B40" s="93"/>
      <c r="C40" s="94"/>
      <c r="D40" s="95"/>
      <c r="F40" s="100"/>
      <c r="G40" s="101"/>
      <c r="H40" s="102"/>
      <c r="I40" s="101"/>
      <c r="J40" s="103"/>
      <c r="K40" s="63">
        <f t="shared" si="0"/>
        <v>0</v>
      </c>
      <c r="L40" s="63">
        <f t="shared" si="1"/>
        <v>0</v>
      </c>
      <c r="M40" s="73" t="str">
        <f>IF(OR(IF(OR($J40="",$J40=0),"",INDEX(INDEX!$P$2:$P$93,MATCH($H40,INDEX!$O$2:$O$93,0)))="StdNo"),"No",IF(OR(IF(OR($J40="",$J40=0),"",INDEX(INDEX!$P$2:$P$93,MATCH($H40,INDEX!$O$2:$O$93,0)))="Std"),"Yes",""))</f>
        <v/>
      </c>
    </row>
    <row r="41" spans="1:13" x14ac:dyDescent="0.25">
      <c r="A41" s="92"/>
      <c r="B41" s="93"/>
      <c r="C41" s="94"/>
      <c r="D41" s="95"/>
      <c r="F41" s="100"/>
      <c r="G41" s="101"/>
      <c r="H41" s="102"/>
      <c r="I41" s="101"/>
      <c r="J41" s="103"/>
      <c r="K41" s="63">
        <f t="shared" si="0"/>
        <v>0</v>
      </c>
      <c r="L41" s="63">
        <f t="shared" si="1"/>
        <v>0</v>
      </c>
      <c r="M41" s="73" t="str">
        <f>IF(OR(IF(OR($J41="",$J41=0),"",INDEX(INDEX!$P$2:$P$93,MATCH($H41,INDEX!$O$2:$O$93,0)))="StdNo"),"No",IF(OR(IF(OR($J41="",$J41=0),"",INDEX(INDEX!$P$2:$P$93,MATCH($H41,INDEX!$O$2:$O$93,0)))="Std"),"Yes",""))</f>
        <v/>
      </c>
    </row>
    <row r="42" spans="1:13" x14ac:dyDescent="0.25">
      <c r="A42" s="92"/>
      <c r="B42" s="93"/>
      <c r="C42" s="94"/>
      <c r="D42" s="95"/>
      <c r="F42" s="100"/>
      <c r="G42" s="101"/>
      <c r="H42" s="102"/>
      <c r="I42" s="101"/>
      <c r="J42" s="103"/>
      <c r="K42" s="63">
        <f t="shared" si="0"/>
        <v>0</v>
      </c>
      <c r="L42" s="63">
        <f t="shared" si="1"/>
        <v>0</v>
      </c>
      <c r="M42" s="73" t="str">
        <f>IF(OR(IF(OR($J42="",$J42=0),"",INDEX(INDEX!$P$2:$P$93,MATCH($H42,INDEX!$O$2:$O$93,0)))="StdNo"),"No",IF(OR(IF(OR($J42="",$J42=0),"",INDEX(INDEX!$P$2:$P$93,MATCH($H42,INDEX!$O$2:$O$93,0)))="Std"),"Yes",""))</f>
        <v/>
      </c>
    </row>
    <row r="43" spans="1:13" x14ac:dyDescent="0.25">
      <c r="A43" s="92"/>
      <c r="B43" s="93"/>
      <c r="C43" s="94"/>
      <c r="D43" s="95"/>
      <c r="F43" s="100"/>
      <c r="G43" s="101"/>
      <c r="H43" s="102"/>
      <c r="I43" s="101"/>
      <c r="J43" s="103"/>
      <c r="K43" s="63">
        <f t="shared" si="0"/>
        <v>0</v>
      </c>
      <c r="L43" s="63">
        <f t="shared" si="1"/>
        <v>0</v>
      </c>
      <c r="M43" s="73" t="str">
        <f>IF(OR(IF(OR($J43="",$J43=0),"",INDEX(INDEX!$P$2:$P$93,MATCH($H43,INDEX!$O$2:$O$93,0)))="StdNo"),"No",IF(OR(IF(OR($J43="",$J43=0),"",INDEX(INDEX!$P$2:$P$93,MATCH($H43,INDEX!$O$2:$O$93,0)))="Std"),"Yes",""))</f>
        <v/>
      </c>
    </row>
    <row r="44" spans="1:13" x14ac:dyDescent="0.25">
      <c r="A44" s="92"/>
      <c r="B44" s="93"/>
      <c r="C44" s="94"/>
      <c r="D44" s="95"/>
      <c r="F44" s="100"/>
      <c r="G44" s="101"/>
      <c r="H44" s="102"/>
      <c r="I44" s="101"/>
      <c r="J44" s="103"/>
      <c r="K44" s="63">
        <f t="shared" si="0"/>
        <v>0</v>
      </c>
      <c r="L44" s="63">
        <f t="shared" si="1"/>
        <v>0</v>
      </c>
      <c r="M44" s="73" t="str">
        <f>IF(OR(IF(OR($J44="",$J44=0),"",INDEX(INDEX!$P$2:$P$93,MATCH($H44,INDEX!$O$2:$O$93,0)))="StdNo"),"No",IF(OR(IF(OR($J44="",$J44=0),"",INDEX(INDEX!$P$2:$P$93,MATCH($H44,INDEX!$O$2:$O$93,0)))="Std"),"Yes",""))</f>
        <v/>
      </c>
    </row>
    <row r="45" spans="1:13" x14ac:dyDescent="0.25">
      <c r="A45" s="92"/>
      <c r="B45" s="93"/>
      <c r="C45" s="94"/>
      <c r="D45" s="95"/>
      <c r="F45" s="100"/>
      <c r="G45" s="101"/>
      <c r="H45" s="102"/>
      <c r="I45" s="101"/>
      <c r="J45" s="103"/>
      <c r="K45" s="63">
        <f t="shared" si="0"/>
        <v>0</v>
      </c>
      <c r="L45" s="63">
        <f t="shared" si="1"/>
        <v>0</v>
      </c>
      <c r="M45" s="73" t="str">
        <f>IF(OR(IF(OR($J45="",$J45=0),"",INDEX(INDEX!$P$2:$P$93,MATCH($H45,INDEX!$O$2:$O$93,0)))="StdNo"),"No",IF(OR(IF(OR($J45="",$J45=0),"",INDEX(INDEX!$P$2:$P$93,MATCH($H45,INDEX!$O$2:$O$93,0)))="Std"),"Yes",""))</f>
        <v/>
      </c>
    </row>
    <row r="46" spans="1:13" x14ac:dyDescent="0.25">
      <c r="A46" s="96" t="s">
        <v>6</v>
      </c>
      <c r="B46" s="97"/>
      <c r="C46" s="97"/>
      <c r="D46" s="98">
        <f>SUM(D17:D45)</f>
        <v>0</v>
      </c>
      <c r="F46" s="104" t="s">
        <v>6</v>
      </c>
      <c r="G46" s="105"/>
      <c r="H46" s="105"/>
      <c r="I46" s="105"/>
      <c r="J46" s="106">
        <f>SUM(J17:J45)</f>
        <v>0</v>
      </c>
      <c r="K46" s="59">
        <f>SUM(K17:K45)</f>
        <v>0</v>
      </c>
      <c r="L46" s="59">
        <f>SUM(L17:L45)</f>
        <v>0</v>
      </c>
      <c r="M46" s="58"/>
    </row>
  </sheetData>
  <mergeCells count="12">
    <mergeCell ref="C2:I2"/>
    <mergeCell ref="C3:I3"/>
    <mergeCell ref="D6:F6"/>
    <mergeCell ref="D7:F7"/>
    <mergeCell ref="D8:F8"/>
    <mergeCell ref="D10:F10"/>
    <mergeCell ref="B10:C10"/>
    <mergeCell ref="B9:C9"/>
    <mergeCell ref="B6:C6"/>
    <mergeCell ref="B7:C7"/>
    <mergeCell ref="B8:C8"/>
    <mergeCell ref="D9:F9"/>
  </mergeCells>
  <conditionalFormatting sqref="K17:K46">
    <cfRule type="cellIs" dxfId="5" priority="2" stopIfTrue="1" operator="notEqual">
      <formula>0</formula>
    </cfRule>
  </conditionalFormatting>
  <conditionalFormatting sqref="M17:M45">
    <cfRule type="cellIs" dxfId="4" priority="1" stopIfTrue="1" operator="equal">
      <formula>"Yes"</formula>
    </cfRule>
  </conditionalFormatting>
  <dataValidations count="3">
    <dataValidation type="list" allowBlank="1" showInputMessage="1" showErrorMessage="1" sqref="H17:H45" xr:uid="{00000000-0002-0000-0100-000000000000}">
      <formula1>z_BANK_PAYMENTS_LIST</formula1>
    </dataValidation>
    <dataValidation type="list" allowBlank="1" showInputMessage="1" showErrorMessage="1" sqref="C17:C45" xr:uid="{00000000-0002-0000-0100-000001000000}">
      <formula1>z_RECEIPTS_LIST</formula1>
    </dataValidation>
    <dataValidation type="list" allowBlank="1" showInputMessage="1" promptTitle="CLAIMING VAT" prompt="Transactions often have NO VAT._x000a_Only select 'Yes&quot; with a full VAT invoice (i.e. Supplier's UK VAT no, separate VAT &amp; total amounts, name, address, date, goods/services description)._x000a_Please include a copy of the invoice when sending your recordkeeping." sqref="M17:M45" xr:uid="{00000000-0002-0000-0100-000002000000}">
      <formula1>"Yes,No"</formula1>
    </dataValidation>
  </dataValidations>
  <printOptions horizontalCentered="1"/>
  <pageMargins left="0.39370078740157483" right="0.39370078740157483" top="0.45" bottom="0.28000000000000003" header="0.22" footer="0.17"/>
  <pageSetup paperSize="9" scale="7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2:N74"/>
  <sheetViews>
    <sheetView showGridLines="0" zoomScaleNormal="100" workbookViewId="0">
      <pane ySplit="16" topLeftCell="A17" activePane="bottomLeft" state="frozen"/>
      <selection activeCell="B14" sqref="B14"/>
      <selection pane="bottomLeft" activeCell="E17" sqref="E17"/>
    </sheetView>
  </sheetViews>
  <sheetFormatPr defaultRowHeight="15" x14ac:dyDescent="0.25"/>
  <cols>
    <col min="1" max="1" width="10.7109375" customWidth="1"/>
    <col min="2" max="2" width="12" customWidth="1"/>
    <col min="3" max="4" width="25.7109375" customWidth="1"/>
    <col min="5" max="5" width="11.7109375" customWidth="1"/>
    <col min="6" max="7" width="10.7109375" style="28" customWidth="1"/>
    <col min="8" max="8" width="10.7109375" style="71" customWidth="1"/>
    <col min="9" max="9" width="3.7109375" customWidth="1"/>
    <col min="10" max="10" width="10.7109375" customWidth="1"/>
    <col min="11" max="11" width="25.7109375" customWidth="1"/>
    <col min="12" max="12" width="10.5703125" customWidth="1"/>
    <col min="13" max="13" width="11.140625" bestFit="1" customWidth="1"/>
    <col min="14" max="14" width="11.42578125" customWidth="1"/>
    <col min="15" max="15" width="10.7109375" customWidth="1"/>
  </cols>
  <sheetData>
    <row r="2" spans="1:14" ht="33.75" x14ac:dyDescent="0.5">
      <c r="C2" s="151" t="s">
        <v>132</v>
      </c>
      <c r="D2" s="151"/>
      <c r="E2" s="151"/>
      <c r="F2" s="151"/>
      <c r="G2" s="151"/>
      <c r="H2" s="151"/>
      <c r="I2" s="151"/>
      <c r="J2" s="151"/>
      <c r="K2" s="151"/>
      <c r="L2" s="151"/>
      <c r="M2" s="12"/>
    </row>
    <row r="3" spans="1:14" x14ac:dyDescent="0.25">
      <c r="C3" s="142" t="s">
        <v>218</v>
      </c>
      <c r="D3" s="142"/>
      <c r="E3" s="142"/>
      <c r="F3" s="142"/>
      <c r="G3" s="142"/>
      <c r="H3" s="142"/>
      <c r="I3" s="142"/>
      <c r="J3" s="142"/>
      <c r="K3" s="142"/>
      <c r="L3" s="142"/>
    </row>
    <row r="4" spans="1:14" x14ac:dyDescent="0.25">
      <c r="A4" s="2"/>
      <c r="B4" s="2"/>
      <c r="C4" s="2"/>
      <c r="D4" s="2"/>
    </row>
    <row r="5" spans="1:14" x14ac:dyDescent="0.25">
      <c r="A5" s="5"/>
      <c r="L5" s="111" t="s">
        <v>114</v>
      </c>
      <c r="M5" s="111"/>
      <c r="N5" s="111"/>
    </row>
    <row r="6" spans="1:14" x14ac:dyDescent="0.25">
      <c r="A6" s="10"/>
      <c r="B6" s="149"/>
      <c r="C6" s="149"/>
      <c r="D6" s="18"/>
      <c r="E6" s="152"/>
      <c r="F6" s="152"/>
      <c r="G6" s="152"/>
      <c r="H6" s="152"/>
      <c r="I6" s="152"/>
      <c r="J6" s="152"/>
      <c r="K6" s="18"/>
      <c r="L6" s="108" t="s">
        <v>15</v>
      </c>
      <c r="M6" s="110"/>
      <c r="N6" s="108" t="s">
        <v>164</v>
      </c>
    </row>
    <row r="7" spans="1:14" x14ac:dyDescent="0.25">
      <c r="A7" s="10"/>
      <c r="B7" s="150"/>
      <c r="C7" s="150"/>
      <c r="D7" s="18"/>
      <c r="E7" s="152"/>
      <c r="F7" s="152"/>
      <c r="G7" s="152"/>
      <c r="H7" s="152"/>
      <c r="I7" s="152"/>
      <c r="J7" s="152"/>
      <c r="K7" s="18"/>
      <c r="L7" s="108" t="s">
        <v>165</v>
      </c>
      <c r="M7" s="110"/>
      <c r="N7" s="108">
        <f>L66</f>
        <v>0</v>
      </c>
    </row>
    <row r="8" spans="1:14" x14ac:dyDescent="0.25">
      <c r="A8" s="10"/>
      <c r="B8" s="150"/>
      <c r="C8" s="150"/>
      <c r="D8" s="18"/>
      <c r="E8" s="152"/>
      <c r="F8" s="152"/>
      <c r="G8" s="152"/>
      <c r="H8" s="152"/>
      <c r="I8" s="152"/>
      <c r="J8" s="152"/>
      <c r="K8" s="18"/>
      <c r="L8" s="108" t="s">
        <v>16</v>
      </c>
      <c r="M8" s="110"/>
      <c r="N8" s="108">
        <f>IF(N6="OVERTYPE",N7,N6+N7)</f>
        <v>0</v>
      </c>
    </row>
    <row r="9" spans="1:14" x14ac:dyDescent="0.25">
      <c r="B9" s="152"/>
      <c r="C9" s="152"/>
      <c r="D9" s="18"/>
      <c r="E9" s="152"/>
      <c r="F9" s="152"/>
      <c r="G9" s="152"/>
      <c r="H9" s="152"/>
      <c r="I9" s="152"/>
      <c r="J9" s="152"/>
      <c r="K9" s="18"/>
    </row>
    <row r="10" spans="1:14" x14ac:dyDescent="0.25">
      <c r="B10" s="152"/>
      <c r="C10" s="152"/>
      <c r="D10" s="18"/>
      <c r="E10" s="156"/>
      <c r="F10" s="156"/>
      <c r="G10" s="156"/>
      <c r="H10" s="156"/>
      <c r="I10" s="156"/>
      <c r="J10" s="156"/>
      <c r="K10" s="19"/>
      <c r="L10" s="108" t="s">
        <v>14</v>
      </c>
      <c r="M10" s="110"/>
      <c r="N10" s="108">
        <v>0.25</v>
      </c>
    </row>
    <row r="11" spans="1:14" x14ac:dyDescent="0.25">
      <c r="L11" s="108" t="s">
        <v>13</v>
      </c>
      <c r="M11" s="110"/>
      <c r="N11" s="108">
        <v>0.45</v>
      </c>
    </row>
    <row r="14" spans="1:14" x14ac:dyDescent="0.25">
      <c r="A14" s="6"/>
      <c r="D14" s="7"/>
    </row>
    <row r="15" spans="1:14" x14ac:dyDescent="0.25">
      <c r="A15" s="122" t="s">
        <v>144</v>
      </c>
      <c r="B15" s="122"/>
      <c r="C15" s="122"/>
      <c r="D15" s="122"/>
      <c r="E15" s="123" t="s">
        <v>217</v>
      </c>
      <c r="F15" s="123"/>
      <c r="G15" s="123"/>
      <c r="H15" s="123"/>
      <c r="J15" s="129" t="s">
        <v>143</v>
      </c>
      <c r="K15" s="129"/>
      <c r="L15" s="129"/>
      <c r="M15" s="129"/>
      <c r="N15" s="130" t="s">
        <v>214</v>
      </c>
    </row>
    <row r="16" spans="1:14" x14ac:dyDescent="0.25">
      <c r="A16" s="120" t="s">
        <v>128</v>
      </c>
      <c r="B16" s="120" t="s">
        <v>4</v>
      </c>
      <c r="C16" s="120" t="s">
        <v>177</v>
      </c>
      <c r="D16" s="120" t="s">
        <v>5</v>
      </c>
      <c r="E16" s="121" t="s">
        <v>130</v>
      </c>
      <c r="F16" s="121" t="s">
        <v>183</v>
      </c>
      <c r="G16" s="121" t="s">
        <v>184</v>
      </c>
      <c r="H16" s="121" t="s">
        <v>216</v>
      </c>
      <c r="J16" s="128" t="s">
        <v>4</v>
      </c>
      <c r="K16" s="128" t="s">
        <v>115</v>
      </c>
      <c r="L16" s="128" t="s">
        <v>7</v>
      </c>
      <c r="M16" s="128" t="s">
        <v>122</v>
      </c>
      <c r="N16" s="128" t="s">
        <v>123</v>
      </c>
    </row>
    <row r="17" spans="1:14" x14ac:dyDescent="0.25">
      <c r="A17" s="112">
        <v>1</v>
      </c>
      <c r="B17" s="113"/>
      <c r="C17" s="114"/>
      <c r="D17" s="115"/>
      <c r="E17" s="116"/>
      <c r="F17" s="116">
        <f t="shared" ref="F17:F48" si="0">IF(OR(E17="",E17=0),0,IF(z_VAT_FLAT_RATE_SCHEME="Yes",0,IF(H17="Yes",ROUND(E17/120%*20%,2),ROUND(E17/(100%+VLOOKUP(D17,z_EXPENSES_TABLE,3,FALSE))*VLOOKUP(D17,z_EXPENSES_TABLE,3,FALSE),2))))</f>
        <v>0</v>
      </c>
      <c r="G17" s="116">
        <f>E17-F17</f>
        <v>0</v>
      </c>
      <c r="H17" s="116" t="str">
        <f>IF(OR(IF(OR($E17="",$E17=0),"",INDEX(INDEX!$T$2:$T$49,MATCH($D17,INDEX!$S$2:$S$49,0)))="StdNo"),"No",IF(OR(IF(OR($E17="",$E17=0),"",INDEX(INDEX!$T$2:$T$49,MATCH($D17,INDEX!$S$2:$S$49,0)))="Std"),"Yes",""))</f>
        <v/>
      </c>
      <c r="J17" s="124"/>
      <c r="K17" s="125"/>
      <c r="L17" s="126"/>
      <c r="M17" s="126" t="str">
        <f>IF(L17="","","Private")</f>
        <v/>
      </c>
      <c r="N17" s="126" t="str">
        <f>IF(L17="","","Car")</f>
        <v/>
      </c>
    </row>
    <row r="18" spans="1:14" x14ac:dyDescent="0.25">
      <c r="A18" s="112">
        <v>2</v>
      </c>
      <c r="B18" s="113"/>
      <c r="C18" s="114"/>
      <c r="D18" s="115"/>
      <c r="E18" s="116"/>
      <c r="F18" s="116">
        <f t="shared" si="0"/>
        <v>0</v>
      </c>
      <c r="G18" s="116">
        <f t="shared" ref="G18:G65" si="1">E18-F18</f>
        <v>0</v>
      </c>
      <c r="H18" s="116" t="str">
        <f>IF(OR(IF(OR($E18="",$E18=0),"",INDEX(INDEX!$T$2:$T$49,MATCH($D18,INDEX!$S$2:$S$49,0)))="StdNo"),"No",IF(OR(IF(OR($E18="",$E18=0),"",INDEX(INDEX!$T$2:$T$49,MATCH($D18,INDEX!$S$2:$S$49,0)))="Std"),"Yes",""))</f>
        <v/>
      </c>
      <c r="J18" s="124"/>
      <c r="K18" s="125"/>
      <c r="L18" s="126"/>
      <c r="M18" s="126" t="str">
        <f>IF(L18="","",M17)</f>
        <v/>
      </c>
      <c r="N18" s="126" t="str">
        <f>IF(L18="","",N17)</f>
        <v/>
      </c>
    </row>
    <row r="19" spans="1:14" x14ac:dyDescent="0.25">
      <c r="A19" s="112">
        <v>3</v>
      </c>
      <c r="B19" s="113"/>
      <c r="C19" s="114"/>
      <c r="D19" s="115"/>
      <c r="E19" s="116"/>
      <c r="F19" s="116">
        <f t="shared" si="0"/>
        <v>0</v>
      </c>
      <c r="G19" s="116">
        <f t="shared" si="1"/>
        <v>0</v>
      </c>
      <c r="H19" s="116" t="str">
        <f>IF(OR(IF(OR($E19="",$E19=0),"",INDEX(INDEX!$T$2:$T$49,MATCH($D19,INDEX!$S$2:$S$49,0)))="StdNo"),"No",IF(OR(IF(OR($E19="",$E19=0),"",INDEX(INDEX!$T$2:$T$49,MATCH($D19,INDEX!$S$2:$S$49,0)))="Std"),"Yes",""))</f>
        <v/>
      </c>
      <c r="J19" s="124"/>
      <c r="K19" s="125"/>
      <c r="L19" s="126"/>
      <c r="M19" s="126" t="str">
        <f t="shared" ref="M19:M65" si="2">IF(L19="","",M18)</f>
        <v/>
      </c>
      <c r="N19" s="126" t="str">
        <f t="shared" ref="N19:N65" si="3">IF(L19="","",N18)</f>
        <v/>
      </c>
    </row>
    <row r="20" spans="1:14" x14ac:dyDescent="0.25">
      <c r="A20" s="112">
        <v>4</v>
      </c>
      <c r="B20" s="113"/>
      <c r="C20" s="114"/>
      <c r="D20" s="115"/>
      <c r="E20" s="116"/>
      <c r="F20" s="116">
        <f t="shared" si="0"/>
        <v>0</v>
      </c>
      <c r="G20" s="116">
        <f t="shared" si="1"/>
        <v>0</v>
      </c>
      <c r="H20" s="116" t="str">
        <f>IF(OR(IF(OR($E20="",$E20=0),"",INDEX(INDEX!$T$2:$T$49,MATCH($D20,INDEX!$S$2:$S$49,0)))="StdNo"),"No",IF(OR(IF(OR($E20="",$E20=0),"",INDEX(INDEX!$T$2:$T$49,MATCH($D20,INDEX!$S$2:$S$49,0)))="Std"),"Yes",""))</f>
        <v/>
      </c>
      <c r="J20" s="124"/>
      <c r="K20" s="125"/>
      <c r="L20" s="126"/>
      <c r="M20" s="126" t="str">
        <f t="shared" si="2"/>
        <v/>
      </c>
      <c r="N20" s="126" t="str">
        <f t="shared" si="3"/>
        <v/>
      </c>
    </row>
    <row r="21" spans="1:14" x14ac:dyDescent="0.25">
      <c r="A21" s="112">
        <v>5</v>
      </c>
      <c r="B21" s="113"/>
      <c r="C21" s="114"/>
      <c r="D21" s="115"/>
      <c r="E21" s="116"/>
      <c r="F21" s="116">
        <f t="shared" si="0"/>
        <v>0</v>
      </c>
      <c r="G21" s="116">
        <f t="shared" si="1"/>
        <v>0</v>
      </c>
      <c r="H21" s="116" t="str">
        <f>IF(OR(IF(OR($E21="",$E21=0),"",INDEX(INDEX!$T$2:$T$49,MATCH($D21,INDEX!$S$2:$S$49,0)))="StdNo"),"No",IF(OR(IF(OR($E21="",$E21=0),"",INDEX(INDEX!$T$2:$T$49,MATCH($D21,INDEX!$S$2:$S$49,0)))="Std"),"Yes",""))</f>
        <v/>
      </c>
      <c r="J21" s="124"/>
      <c r="K21" s="125"/>
      <c r="L21" s="126"/>
      <c r="M21" s="126" t="str">
        <f t="shared" si="2"/>
        <v/>
      </c>
      <c r="N21" s="126" t="str">
        <f t="shared" si="3"/>
        <v/>
      </c>
    </row>
    <row r="22" spans="1:14" x14ac:dyDescent="0.25">
      <c r="A22" s="112">
        <v>6</v>
      </c>
      <c r="B22" s="113"/>
      <c r="C22" s="114"/>
      <c r="D22" s="115"/>
      <c r="E22" s="116"/>
      <c r="F22" s="116">
        <f t="shared" si="0"/>
        <v>0</v>
      </c>
      <c r="G22" s="116">
        <f t="shared" si="1"/>
        <v>0</v>
      </c>
      <c r="H22" s="116" t="str">
        <f>IF(OR(IF(OR($E22="",$E22=0),"",INDEX(INDEX!$T$2:$T$49,MATCH($D22,INDEX!$S$2:$S$49,0)))="StdNo"),"No",IF(OR(IF(OR($E22="",$E22=0),"",INDEX(INDEX!$T$2:$T$49,MATCH($D22,INDEX!$S$2:$S$49,0)))="Std"),"Yes",""))</f>
        <v/>
      </c>
      <c r="J22" s="124"/>
      <c r="K22" s="125"/>
      <c r="L22" s="126"/>
      <c r="M22" s="126" t="str">
        <f t="shared" si="2"/>
        <v/>
      </c>
      <c r="N22" s="126" t="str">
        <f t="shared" si="3"/>
        <v/>
      </c>
    </row>
    <row r="23" spans="1:14" x14ac:dyDescent="0.25">
      <c r="A23" s="112">
        <v>7</v>
      </c>
      <c r="B23" s="113"/>
      <c r="C23" s="114"/>
      <c r="D23" s="115"/>
      <c r="E23" s="116"/>
      <c r="F23" s="116">
        <f t="shared" si="0"/>
        <v>0</v>
      </c>
      <c r="G23" s="116">
        <f t="shared" si="1"/>
        <v>0</v>
      </c>
      <c r="H23" s="116" t="str">
        <f>IF(OR(IF(OR($E23="",$E23=0),"",INDEX(INDEX!$T$2:$T$49,MATCH($D23,INDEX!$S$2:$S$49,0)))="StdNo"),"No",IF(OR(IF(OR($E23="",$E23=0),"",INDEX(INDEX!$T$2:$T$49,MATCH($D23,INDEX!$S$2:$S$49,0)))="Std"),"Yes",""))</f>
        <v/>
      </c>
      <c r="J23" s="124"/>
      <c r="K23" s="125"/>
      <c r="L23" s="126"/>
      <c r="M23" s="126" t="str">
        <f t="shared" si="2"/>
        <v/>
      </c>
      <c r="N23" s="126" t="str">
        <f t="shared" si="3"/>
        <v/>
      </c>
    </row>
    <row r="24" spans="1:14" x14ac:dyDescent="0.25">
      <c r="A24" s="112">
        <v>8</v>
      </c>
      <c r="B24" s="113"/>
      <c r="C24" s="114"/>
      <c r="D24" s="115"/>
      <c r="E24" s="116"/>
      <c r="F24" s="116">
        <f t="shared" si="0"/>
        <v>0</v>
      </c>
      <c r="G24" s="116">
        <f t="shared" si="1"/>
        <v>0</v>
      </c>
      <c r="H24" s="116" t="str">
        <f>IF(OR(IF(OR($E24="",$E24=0),"",INDEX(INDEX!$T$2:$T$49,MATCH($D24,INDEX!$S$2:$S$49,0)))="StdNo"),"No",IF(OR(IF(OR($E24="",$E24=0),"",INDEX(INDEX!$T$2:$T$49,MATCH($D24,INDEX!$S$2:$S$49,0)))="Std"),"Yes",""))</f>
        <v/>
      </c>
      <c r="J24" s="124"/>
      <c r="K24" s="125"/>
      <c r="L24" s="126"/>
      <c r="M24" s="126" t="str">
        <f t="shared" si="2"/>
        <v/>
      </c>
      <c r="N24" s="126" t="str">
        <f t="shared" si="3"/>
        <v/>
      </c>
    </row>
    <row r="25" spans="1:14" x14ac:dyDescent="0.25">
      <c r="A25" s="112">
        <v>9</v>
      </c>
      <c r="B25" s="113"/>
      <c r="C25" s="114"/>
      <c r="D25" s="115"/>
      <c r="E25" s="116"/>
      <c r="F25" s="116">
        <f t="shared" si="0"/>
        <v>0</v>
      </c>
      <c r="G25" s="116">
        <f t="shared" si="1"/>
        <v>0</v>
      </c>
      <c r="H25" s="116" t="str">
        <f>IF(OR(IF(OR($E25="",$E25=0),"",INDEX(INDEX!$T$2:$T$49,MATCH($D25,INDEX!$S$2:$S$49,0)))="StdNo"),"No",IF(OR(IF(OR($E25="",$E25=0),"",INDEX(INDEX!$T$2:$T$49,MATCH($D25,INDEX!$S$2:$S$49,0)))="Std"),"Yes",""))</f>
        <v/>
      </c>
      <c r="J25" s="124"/>
      <c r="K25" s="125"/>
      <c r="L25" s="126"/>
      <c r="M25" s="126" t="str">
        <f t="shared" si="2"/>
        <v/>
      </c>
      <c r="N25" s="126" t="str">
        <f t="shared" si="3"/>
        <v/>
      </c>
    </row>
    <row r="26" spans="1:14" x14ac:dyDescent="0.25">
      <c r="A26" s="112">
        <v>10</v>
      </c>
      <c r="B26" s="113"/>
      <c r="C26" s="114"/>
      <c r="D26" s="115"/>
      <c r="E26" s="116"/>
      <c r="F26" s="116">
        <f t="shared" si="0"/>
        <v>0</v>
      </c>
      <c r="G26" s="116">
        <f t="shared" si="1"/>
        <v>0</v>
      </c>
      <c r="H26" s="116" t="str">
        <f>IF(OR(IF(OR($E26="",$E26=0),"",INDEX(INDEX!$T$2:$T$49,MATCH($D26,INDEX!$S$2:$S$49,0)))="StdNo"),"No",IF(OR(IF(OR($E26="",$E26=0),"",INDEX(INDEX!$T$2:$T$49,MATCH($D26,INDEX!$S$2:$S$49,0)))="Std"),"Yes",""))</f>
        <v/>
      </c>
      <c r="J26" s="124"/>
      <c r="K26" s="125"/>
      <c r="L26" s="126"/>
      <c r="M26" s="126" t="str">
        <f t="shared" si="2"/>
        <v/>
      </c>
      <c r="N26" s="126" t="str">
        <f t="shared" si="3"/>
        <v/>
      </c>
    </row>
    <row r="27" spans="1:14" x14ac:dyDescent="0.25">
      <c r="A27" s="112">
        <v>11</v>
      </c>
      <c r="B27" s="113"/>
      <c r="C27" s="114"/>
      <c r="D27" s="115"/>
      <c r="E27" s="116"/>
      <c r="F27" s="116">
        <f t="shared" si="0"/>
        <v>0</v>
      </c>
      <c r="G27" s="116">
        <f t="shared" si="1"/>
        <v>0</v>
      </c>
      <c r="H27" s="116" t="str">
        <f>IF(OR(IF(OR($E27="",$E27=0),"",INDEX(INDEX!$T$2:$T$49,MATCH($D27,INDEX!$S$2:$S$49,0)))="StdNo"),"No",IF(OR(IF(OR($E27="",$E27=0),"",INDEX(INDEX!$T$2:$T$49,MATCH($D27,INDEX!$S$2:$S$49,0)))="Std"),"Yes",""))</f>
        <v/>
      </c>
      <c r="J27" s="124"/>
      <c r="K27" s="125"/>
      <c r="L27" s="126"/>
      <c r="M27" s="126" t="str">
        <f t="shared" si="2"/>
        <v/>
      </c>
      <c r="N27" s="126" t="str">
        <f t="shared" si="3"/>
        <v/>
      </c>
    </row>
    <row r="28" spans="1:14" x14ac:dyDescent="0.25">
      <c r="A28" s="112">
        <v>12</v>
      </c>
      <c r="B28" s="113"/>
      <c r="C28" s="114"/>
      <c r="D28" s="115"/>
      <c r="E28" s="116"/>
      <c r="F28" s="116">
        <f t="shared" si="0"/>
        <v>0</v>
      </c>
      <c r="G28" s="116">
        <f t="shared" si="1"/>
        <v>0</v>
      </c>
      <c r="H28" s="116" t="str">
        <f>IF(OR(IF(OR($E28="",$E28=0),"",INDEX(INDEX!$T$2:$T$49,MATCH($D28,INDEX!$S$2:$S$49,0)))="StdNo"),"No",IF(OR(IF(OR($E28="",$E28=0),"",INDEX(INDEX!$T$2:$T$49,MATCH($D28,INDEX!$S$2:$S$49,0)))="Std"),"Yes",""))</f>
        <v/>
      </c>
      <c r="J28" s="124"/>
      <c r="K28" s="125"/>
      <c r="L28" s="126"/>
      <c r="M28" s="126" t="str">
        <f t="shared" si="2"/>
        <v/>
      </c>
      <c r="N28" s="126" t="str">
        <f t="shared" si="3"/>
        <v/>
      </c>
    </row>
    <row r="29" spans="1:14" x14ac:dyDescent="0.25">
      <c r="A29" s="112">
        <v>13</v>
      </c>
      <c r="B29" s="113"/>
      <c r="C29" s="114"/>
      <c r="D29" s="115"/>
      <c r="E29" s="116"/>
      <c r="F29" s="116">
        <f t="shared" si="0"/>
        <v>0</v>
      </c>
      <c r="G29" s="116">
        <f t="shared" si="1"/>
        <v>0</v>
      </c>
      <c r="H29" s="116" t="str">
        <f>IF(OR(IF(OR($E29="",$E29=0),"",INDEX(INDEX!$T$2:$T$49,MATCH($D29,INDEX!$S$2:$S$49,0)))="StdNo"),"No",IF(OR(IF(OR($E29="",$E29=0),"",INDEX(INDEX!$T$2:$T$49,MATCH($D29,INDEX!$S$2:$S$49,0)))="Std"),"Yes",""))</f>
        <v/>
      </c>
      <c r="J29" s="124"/>
      <c r="K29" s="125"/>
      <c r="L29" s="126"/>
      <c r="M29" s="126" t="str">
        <f t="shared" si="2"/>
        <v/>
      </c>
      <c r="N29" s="126" t="str">
        <f t="shared" si="3"/>
        <v/>
      </c>
    </row>
    <row r="30" spans="1:14" x14ac:dyDescent="0.25">
      <c r="A30" s="112">
        <v>14</v>
      </c>
      <c r="B30" s="113"/>
      <c r="C30" s="114"/>
      <c r="D30" s="115"/>
      <c r="E30" s="116"/>
      <c r="F30" s="116">
        <f t="shared" si="0"/>
        <v>0</v>
      </c>
      <c r="G30" s="116">
        <f t="shared" si="1"/>
        <v>0</v>
      </c>
      <c r="H30" s="116" t="str">
        <f>IF(OR(IF(OR($E30="",$E30=0),"",INDEX(INDEX!$T$2:$T$49,MATCH($D30,INDEX!$S$2:$S$49,0)))="StdNo"),"No",IF(OR(IF(OR($E30="",$E30=0),"",INDEX(INDEX!$T$2:$T$49,MATCH($D30,INDEX!$S$2:$S$49,0)))="Std"),"Yes",""))</f>
        <v/>
      </c>
      <c r="J30" s="124"/>
      <c r="K30" s="125"/>
      <c r="L30" s="126"/>
      <c r="M30" s="126" t="str">
        <f t="shared" si="2"/>
        <v/>
      </c>
      <c r="N30" s="126" t="str">
        <f t="shared" si="3"/>
        <v/>
      </c>
    </row>
    <row r="31" spans="1:14" x14ac:dyDescent="0.25">
      <c r="A31" s="112">
        <v>15</v>
      </c>
      <c r="B31" s="113"/>
      <c r="C31" s="114"/>
      <c r="D31" s="115"/>
      <c r="E31" s="116"/>
      <c r="F31" s="116">
        <f t="shared" si="0"/>
        <v>0</v>
      </c>
      <c r="G31" s="116">
        <f t="shared" si="1"/>
        <v>0</v>
      </c>
      <c r="H31" s="116" t="str">
        <f>IF(OR(IF(OR($E31="",$E31=0),"",INDEX(INDEX!$T$2:$T$49,MATCH($D31,INDEX!$S$2:$S$49,0)))="StdNo"),"No",IF(OR(IF(OR($E31="",$E31=0),"",INDEX(INDEX!$T$2:$T$49,MATCH($D31,INDEX!$S$2:$S$49,0)))="Std"),"Yes",""))</f>
        <v/>
      </c>
      <c r="J31" s="124"/>
      <c r="K31" s="125"/>
      <c r="L31" s="126"/>
      <c r="M31" s="126" t="str">
        <f t="shared" si="2"/>
        <v/>
      </c>
      <c r="N31" s="126" t="str">
        <f t="shared" si="3"/>
        <v/>
      </c>
    </row>
    <row r="32" spans="1:14" x14ac:dyDescent="0.25">
      <c r="A32" s="112">
        <v>16</v>
      </c>
      <c r="B32" s="113"/>
      <c r="C32" s="114"/>
      <c r="D32" s="115"/>
      <c r="E32" s="116"/>
      <c r="F32" s="116">
        <f t="shared" si="0"/>
        <v>0</v>
      </c>
      <c r="G32" s="116">
        <f t="shared" si="1"/>
        <v>0</v>
      </c>
      <c r="H32" s="116" t="str">
        <f>IF(OR(IF(OR($E32="",$E32=0),"",INDEX(INDEX!$T$2:$T$49,MATCH($D32,INDEX!$S$2:$S$49,0)))="StdNo"),"No",IF(OR(IF(OR($E32="",$E32=0),"",INDEX(INDEX!$T$2:$T$49,MATCH($D32,INDEX!$S$2:$S$49,0)))="Std"),"Yes",""))</f>
        <v/>
      </c>
      <c r="J32" s="124"/>
      <c r="K32" s="125"/>
      <c r="L32" s="126"/>
      <c r="M32" s="126" t="str">
        <f t="shared" si="2"/>
        <v/>
      </c>
      <c r="N32" s="126" t="str">
        <f t="shared" si="3"/>
        <v/>
      </c>
    </row>
    <row r="33" spans="1:14" x14ac:dyDescent="0.25">
      <c r="A33" s="112">
        <v>17</v>
      </c>
      <c r="B33" s="113"/>
      <c r="C33" s="114"/>
      <c r="D33" s="115"/>
      <c r="E33" s="116"/>
      <c r="F33" s="116">
        <f t="shared" si="0"/>
        <v>0</v>
      </c>
      <c r="G33" s="116">
        <f t="shared" si="1"/>
        <v>0</v>
      </c>
      <c r="H33" s="116" t="str">
        <f>IF(OR(IF(OR($E33="",$E33=0),"",INDEX(INDEX!$T$2:$T$49,MATCH($D33,INDEX!$S$2:$S$49,0)))="StdNo"),"No",IF(OR(IF(OR($E33="",$E33=0),"",INDEX(INDEX!$T$2:$T$49,MATCH($D33,INDEX!$S$2:$S$49,0)))="Std"),"Yes",""))</f>
        <v/>
      </c>
      <c r="J33" s="124"/>
      <c r="K33" s="125"/>
      <c r="L33" s="126"/>
      <c r="M33" s="126" t="str">
        <f t="shared" si="2"/>
        <v/>
      </c>
      <c r="N33" s="126" t="str">
        <f t="shared" si="3"/>
        <v/>
      </c>
    </row>
    <row r="34" spans="1:14" x14ac:dyDescent="0.25">
      <c r="A34" s="112">
        <v>18</v>
      </c>
      <c r="B34" s="113"/>
      <c r="C34" s="114"/>
      <c r="D34" s="115"/>
      <c r="E34" s="116"/>
      <c r="F34" s="116">
        <f t="shared" si="0"/>
        <v>0</v>
      </c>
      <c r="G34" s="116">
        <f t="shared" si="1"/>
        <v>0</v>
      </c>
      <c r="H34" s="116" t="str">
        <f>IF(OR(IF(OR($E34="",$E34=0),"",INDEX(INDEX!$T$2:$T$49,MATCH($D34,INDEX!$S$2:$S$49,0)))="StdNo"),"No",IF(OR(IF(OR($E34="",$E34=0),"",INDEX(INDEX!$T$2:$T$49,MATCH($D34,INDEX!$S$2:$S$49,0)))="Std"),"Yes",""))</f>
        <v/>
      </c>
      <c r="J34" s="124"/>
      <c r="K34" s="125"/>
      <c r="L34" s="126"/>
      <c r="M34" s="126" t="str">
        <f t="shared" si="2"/>
        <v/>
      </c>
      <c r="N34" s="126" t="str">
        <f t="shared" si="3"/>
        <v/>
      </c>
    </row>
    <row r="35" spans="1:14" x14ac:dyDescent="0.25">
      <c r="A35" s="112">
        <v>19</v>
      </c>
      <c r="B35" s="113"/>
      <c r="C35" s="114"/>
      <c r="D35" s="115"/>
      <c r="E35" s="116"/>
      <c r="F35" s="116">
        <f t="shared" si="0"/>
        <v>0</v>
      </c>
      <c r="G35" s="116">
        <f t="shared" si="1"/>
        <v>0</v>
      </c>
      <c r="H35" s="116" t="str">
        <f>IF(OR(IF(OR($E35="",$E35=0),"",INDEX(INDEX!$T$2:$T$49,MATCH($D35,INDEX!$S$2:$S$49,0)))="StdNo"),"No",IF(OR(IF(OR($E35="",$E35=0),"",INDEX(INDEX!$T$2:$T$49,MATCH($D35,INDEX!$S$2:$S$49,0)))="Std"),"Yes",""))</f>
        <v/>
      </c>
      <c r="J35" s="124"/>
      <c r="K35" s="125"/>
      <c r="L35" s="126"/>
      <c r="M35" s="126" t="str">
        <f t="shared" si="2"/>
        <v/>
      </c>
      <c r="N35" s="126" t="str">
        <f t="shared" si="3"/>
        <v/>
      </c>
    </row>
    <row r="36" spans="1:14" x14ac:dyDescent="0.25">
      <c r="A36" s="112">
        <v>20</v>
      </c>
      <c r="B36" s="113"/>
      <c r="C36" s="114"/>
      <c r="D36" s="115"/>
      <c r="E36" s="116"/>
      <c r="F36" s="116">
        <f t="shared" si="0"/>
        <v>0</v>
      </c>
      <c r="G36" s="116">
        <f t="shared" si="1"/>
        <v>0</v>
      </c>
      <c r="H36" s="116" t="str">
        <f>IF(OR(IF(OR($E36="",$E36=0),"",INDEX(INDEX!$T$2:$T$49,MATCH($D36,INDEX!$S$2:$S$49,0)))="StdNo"),"No",IF(OR(IF(OR($E36="",$E36=0),"",INDEX(INDEX!$T$2:$T$49,MATCH($D36,INDEX!$S$2:$S$49,0)))="Std"),"Yes",""))</f>
        <v/>
      </c>
      <c r="J36" s="124"/>
      <c r="K36" s="125"/>
      <c r="L36" s="126"/>
      <c r="M36" s="126" t="str">
        <f t="shared" si="2"/>
        <v/>
      </c>
      <c r="N36" s="126" t="str">
        <f t="shared" si="3"/>
        <v/>
      </c>
    </row>
    <row r="37" spans="1:14" x14ac:dyDescent="0.25">
      <c r="A37" s="112">
        <v>21</v>
      </c>
      <c r="B37" s="113"/>
      <c r="C37" s="114"/>
      <c r="D37" s="115"/>
      <c r="E37" s="116"/>
      <c r="F37" s="116">
        <f t="shared" si="0"/>
        <v>0</v>
      </c>
      <c r="G37" s="116">
        <f t="shared" si="1"/>
        <v>0</v>
      </c>
      <c r="H37" s="116" t="str">
        <f>IF(OR(IF(OR($E37="",$E37=0),"",INDEX(INDEX!$T$2:$T$49,MATCH($D37,INDEX!$S$2:$S$49,0)))="StdNo"),"No",IF(OR(IF(OR($E37="",$E37=0),"",INDEX(INDEX!$T$2:$T$49,MATCH($D37,INDEX!$S$2:$S$49,0)))="Std"),"Yes",""))</f>
        <v/>
      </c>
      <c r="J37" s="124"/>
      <c r="K37" s="125"/>
      <c r="L37" s="126"/>
      <c r="M37" s="126" t="str">
        <f t="shared" si="2"/>
        <v/>
      </c>
      <c r="N37" s="126" t="str">
        <f t="shared" si="3"/>
        <v/>
      </c>
    </row>
    <row r="38" spans="1:14" x14ac:dyDescent="0.25">
      <c r="A38" s="112">
        <v>22</v>
      </c>
      <c r="B38" s="113"/>
      <c r="C38" s="114"/>
      <c r="D38" s="115"/>
      <c r="E38" s="116"/>
      <c r="F38" s="116">
        <f t="shared" si="0"/>
        <v>0</v>
      </c>
      <c r="G38" s="116">
        <f t="shared" si="1"/>
        <v>0</v>
      </c>
      <c r="H38" s="116" t="str">
        <f>IF(OR(IF(OR($E38="",$E38=0),"",INDEX(INDEX!$T$2:$T$49,MATCH($D38,INDEX!$S$2:$S$49,0)))="StdNo"),"No",IF(OR(IF(OR($E38="",$E38=0),"",INDEX(INDEX!$T$2:$T$49,MATCH($D38,INDEX!$S$2:$S$49,0)))="Std"),"Yes",""))</f>
        <v/>
      </c>
      <c r="J38" s="124"/>
      <c r="K38" s="125"/>
      <c r="L38" s="126"/>
      <c r="M38" s="126" t="str">
        <f t="shared" si="2"/>
        <v/>
      </c>
      <c r="N38" s="126" t="str">
        <f t="shared" si="3"/>
        <v/>
      </c>
    </row>
    <row r="39" spans="1:14" x14ac:dyDescent="0.25">
      <c r="A39" s="112">
        <v>23</v>
      </c>
      <c r="B39" s="113"/>
      <c r="C39" s="114"/>
      <c r="D39" s="115"/>
      <c r="E39" s="116"/>
      <c r="F39" s="116">
        <f t="shared" si="0"/>
        <v>0</v>
      </c>
      <c r="G39" s="116">
        <f t="shared" si="1"/>
        <v>0</v>
      </c>
      <c r="H39" s="116" t="str">
        <f>IF(OR(IF(OR($E39="",$E39=0),"",INDEX(INDEX!$T$2:$T$49,MATCH($D39,INDEX!$S$2:$S$49,0)))="StdNo"),"No",IF(OR(IF(OR($E39="",$E39=0),"",INDEX(INDEX!$T$2:$T$49,MATCH($D39,INDEX!$S$2:$S$49,0)))="Std"),"Yes",""))</f>
        <v/>
      </c>
      <c r="J39" s="124"/>
      <c r="K39" s="125"/>
      <c r="L39" s="126"/>
      <c r="M39" s="126" t="str">
        <f t="shared" si="2"/>
        <v/>
      </c>
      <c r="N39" s="126" t="str">
        <f t="shared" si="3"/>
        <v/>
      </c>
    </row>
    <row r="40" spans="1:14" x14ac:dyDescent="0.25">
      <c r="A40" s="112">
        <v>24</v>
      </c>
      <c r="B40" s="113"/>
      <c r="C40" s="114"/>
      <c r="D40" s="115"/>
      <c r="E40" s="116"/>
      <c r="F40" s="116">
        <f t="shared" si="0"/>
        <v>0</v>
      </c>
      <c r="G40" s="116">
        <f t="shared" si="1"/>
        <v>0</v>
      </c>
      <c r="H40" s="116" t="str">
        <f>IF(OR(IF(OR($E40="",$E40=0),"",INDEX(INDEX!$T$2:$T$49,MATCH($D40,INDEX!$S$2:$S$49,0)))="StdNo"),"No",IF(OR(IF(OR($E40="",$E40=0),"",INDEX(INDEX!$T$2:$T$49,MATCH($D40,INDEX!$S$2:$S$49,0)))="Std"),"Yes",""))</f>
        <v/>
      </c>
      <c r="J40" s="124"/>
      <c r="K40" s="125"/>
      <c r="L40" s="126"/>
      <c r="M40" s="126" t="str">
        <f t="shared" si="2"/>
        <v/>
      </c>
      <c r="N40" s="126" t="str">
        <f t="shared" si="3"/>
        <v/>
      </c>
    </row>
    <row r="41" spans="1:14" x14ac:dyDescent="0.25">
      <c r="A41" s="112">
        <v>25</v>
      </c>
      <c r="B41" s="113"/>
      <c r="C41" s="114"/>
      <c r="D41" s="115"/>
      <c r="E41" s="116"/>
      <c r="F41" s="116">
        <f t="shared" si="0"/>
        <v>0</v>
      </c>
      <c r="G41" s="116">
        <f t="shared" si="1"/>
        <v>0</v>
      </c>
      <c r="H41" s="116" t="str">
        <f>IF(OR(IF(OR($E41="",$E41=0),"",INDEX(INDEX!$T$2:$T$49,MATCH($D41,INDEX!$S$2:$S$49,0)))="StdNo"),"No",IF(OR(IF(OR($E41="",$E41=0),"",INDEX(INDEX!$T$2:$T$49,MATCH($D41,INDEX!$S$2:$S$49,0)))="Std"),"Yes",""))</f>
        <v/>
      </c>
      <c r="J41" s="124"/>
      <c r="K41" s="125"/>
      <c r="L41" s="126"/>
      <c r="M41" s="126" t="str">
        <f t="shared" si="2"/>
        <v/>
      </c>
      <c r="N41" s="126" t="str">
        <f t="shared" si="3"/>
        <v/>
      </c>
    </row>
    <row r="42" spans="1:14" x14ac:dyDescent="0.25">
      <c r="A42" s="112">
        <v>26</v>
      </c>
      <c r="B42" s="113"/>
      <c r="C42" s="114"/>
      <c r="D42" s="115"/>
      <c r="E42" s="116"/>
      <c r="F42" s="116">
        <f t="shared" si="0"/>
        <v>0</v>
      </c>
      <c r="G42" s="116">
        <f t="shared" si="1"/>
        <v>0</v>
      </c>
      <c r="H42" s="116" t="str">
        <f>IF(OR(IF(OR($E42="",$E42=0),"",INDEX(INDEX!$T$2:$T$49,MATCH($D42,INDEX!$S$2:$S$49,0)))="StdNo"),"No",IF(OR(IF(OR($E42="",$E42=0),"",INDEX(INDEX!$T$2:$T$49,MATCH($D42,INDEX!$S$2:$S$49,0)))="Std"),"Yes",""))</f>
        <v/>
      </c>
      <c r="J42" s="124"/>
      <c r="K42" s="125"/>
      <c r="L42" s="126"/>
      <c r="M42" s="126" t="str">
        <f t="shared" si="2"/>
        <v/>
      </c>
      <c r="N42" s="126" t="str">
        <f t="shared" si="3"/>
        <v/>
      </c>
    </row>
    <row r="43" spans="1:14" x14ac:dyDescent="0.25">
      <c r="A43" s="112">
        <v>27</v>
      </c>
      <c r="B43" s="113"/>
      <c r="C43" s="114"/>
      <c r="D43" s="115"/>
      <c r="E43" s="116"/>
      <c r="F43" s="116">
        <f t="shared" si="0"/>
        <v>0</v>
      </c>
      <c r="G43" s="116">
        <f t="shared" si="1"/>
        <v>0</v>
      </c>
      <c r="H43" s="116" t="str">
        <f>IF(OR(IF(OR($E43="",$E43=0),"",INDEX(INDEX!$T$2:$T$49,MATCH($D43,INDEX!$S$2:$S$49,0)))="StdNo"),"No",IF(OR(IF(OR($E43="",$E43=0),"",INDEX(INDEX!$T$2:$T$49,MATCH($D43,INDEX!$S$2:$S$49,0)))="Std"),"Yes",""))</f>
        <v/>
      </c>
      <c r="J43" s="124"/>
      <c r="K43" s="125"/>
      <c r="L43" s="126"/>
      <c r="M43" s="126" t="str">
        <f t="shared" si="2"/>
        <v/>
      </c>
      <c r="N43" s="126" t="str">
        <f t="shared" si="3"/>
        <v/>
      </c>
    </row>
    <row r="44" spans="1:14" x14ac:dyDescent="0.25">
      <c r="A44" s="112">
        <v>28</v>
      </c>
      <c r="B44" s="113"/>
      <c r="C44" s="114"/>
      <c r="D44" s="115"/>
      <c r="E44" s="116"/>
      <c r="F44" s="116">
        <f t="shared" si="0"/>
        <v>0</v>
      </c>
      <c r="G44" s="116">
        <f t="shared" si="1"/>
        <v>0</v>
      </c>
      <c r="H44" s="116" t="str">
        <f>IF(OR(IF(OR($E44="",$E44=0),"",INDEX(INDEX!$T$2:$T$49,MATCH($D44,INDEX!$S$2:$S$49,0)))="StdNo"),"No",IF(OR(IF(OR($E44="",$E44=0),"",INDEX(INDEX!$T$2:$T$49,MATCH($D44,INDEX!$S$2:$S$49,0)))="Std"),"Yes",""))</f>
        <v/>
      </c>
      <c r="J44" s="124"/>
      <c r="K44" s="125"/>
      <c r="L44" s="126"/>
      <c r="M44" s="126" t="str">
        <f t="shared" si="2"/>
        <v/>
      </c>
      <c r="N44" s="126" t="str">
        <f t="shared" si="3"/>
        <v/>
      </c>
    </row>
    <row r="45" spans="1:14" x14ac:dyDescent="0.25">
      <c r="A45" s="112">
        <v>29</v>
      </c>
      <c r="B45" s="113"/>
      <c r="C45" s="114"/>
      <c r="D45" s="115"/>
      <c r="E45" s="116"/>
      <c r="F45" s="116">
        <f t="shared" si="0"/>
        <v>0</v>
      </c>
      <c r="G45" s="116">
        <f t="shared" si="1"/>
        <v>0</v>
      </c>
      <c r="H45" s="116" t="str">
        <f>IF(OR(IF(OR($E45="",$E45=0),"",INDEX(INDEX!$T$2:$T$49,MATCH($D45,INDEX!$S$2:$S$49,0)))="StdNo"),"No",IF(OR(IF(OR($E45="",$E45=0),"",INDEX(INDEX!$T$2:$T$49,MATCH($D45,INDEX!$S$2:$S$49,0)))="Std"),"Yes",""))</f>
        <v/>
      </c>
      <c r="J45" s="124"/>
      <c r="K45" s="125"/>
      <c r="L45" s="126"/>
      <c r="M45" s="126" t="str">
        <f t="shared" si="2"/>
        <v/>
      </c>
      <c r="N45" s="126" t="str">
        <f t="shared" si="3"/>
        <v/>
      </c>
    </row>
    <row r="46" spans="1:14" x14ac:dyDescent="0.25">
      <c r="A46" s="112">
        <v>30</v>
      </c>
      <c r="B46" s="113"/>
      <c r="C46" s="114"/>
      <c r="D46" s="115"/>
      <c r="E46" s="116"/>
      <c r="F46" s="116">
        <f t="shared" si="0"/>
        <v>0</v>
      </c>
      <c r="G46" s="116">
        <f t="shared" si="1"/>
        <v>0</v>
      </c>
      <c r="H46" s="116" t="str">
        <f>IF(OR(IF(OR($E46="",$E46=0),"",INDEX(INDEX!$T$2:$T$49,MATCH($D46,INDEX!$S$2:$S$49,0)))="StdNo"),"No",IF(OR(IF(OR($E46="",$E46=0),"",INDEX(INDEX!$T$2:$T$49,MATCH($D46,INDEX!$S$2:$S$49,0)))="Std"),"Yes",""))</f>
        <v/>
      </c>
      <c r="J46" s="124"/>
      <c r="K46" s="125"/>
      <c r="L46" s="126"/>
      <c r="M46" s="126" t="str">
        <f t="shared" si="2"/>
        <v/>
      </c>
      <c r="N46" s="126" t="str">
        <f t="shared" si="3"/>
        <v/>
      </c>
    </row>
    <row r="47" spans="1:14" x14ac:dyDescent="0.25">
      <c r="A47" s="112">
        <v>31</v>
      </c>
      <c r="B47" s="113"/>
      <c r="C47" s="114"/>
      <c r="D47" s="115"/>
      <c r="E47" s="116"/>
      <c r="F47" s="116">
        <f t="shared" si="0"/>
        <v>0</v>
      </c>
      <c r="G47" s="116">
        <f t="shared" si="1"/>
        <v>0</v>
      </c>
      <c r="H47" s="116" t="str">
        <f>IF(OR(IF(OR($E47="",$E47=0),"",INDEX(INDEX!$T$2:$T$49,MATCH($D47,INDEX!$S$2:$S$49,0)))="StdNo"),"No",IF(OR(IF(OR($E47="",$E47=0),"",INDEX(INDEX!$T$2:$T$49,MATCH($D47,INDEX!$S$2:$S$49,0)))="Std"),"Yes",""))</f>
        <v/>
      </c>
      <c r="J47" s="124"/>
      <c r="K47" s="125"/>
      <c r="L47" s="126"/>
      <c r="M47" s="126" t="str">
        <f t="shared" si="2"/>
        <v/>
      </c>
      <c r="N47" s="126" t="str">
        <f t="shared" si="3"/>
        <v/>
      </c>
    </row>
    <row r="48" spans="1:14" x14ac:dyDescent="0.25">
      <c r="A48" s="112">
        <v>32</v>
      </c>
      <c r="B48" s="113"/>
      <c r="C48" s="114"/>
      <c r="D48" s="115"/>
      <c r="E48" s="116"/>
      <c r="F48" s="116">
        <f t="shared" si="0"/>
        <v>0</v>
      </c>
      <c r="G48" s="116">
        <f t="shared" si="1"/>
        <v>0</v>
      </c>
      <c r="H48" s="116" t="str">
        <f>IF(OR(IF(OR($E48="",$E48=0),"",INDEX(INDEX!$T$2:$T$49,MATCH($D48,INDEX!$S$2:$S$49,0)))="StdNo"),"No",IF(OR(IF(OR($E48="",$E48=0),"",INDEX(INDEX!$T$2:$T$49,MATCH($D48,INDEX!$S$2:$S$49,0)))="Std"),"Yes",""))</f>
        <v/>
      </c>
      <c r="J48" s="124"/>
      <c r="K48" s="125"/>
      <c r="L48" s="126"/>
      <c r="M48" s="126" t="str">
        <f t="shared" si="2"/>
        <v/>
      </c>
      <c r="N48" s="126" t="str">
        <f t="shared" si="3"/>
        <v/>
      </c>
    </row>
    <row r="49" spans="1:14" x14ac:dyDescent="0.25">
      <c r="A49" s="112">
        <v>33</v>
      </c>
      <c r="B49" s="113"/>
      <c r="C49" s="114"/>
      <c r="D49" s="115"/>
      <c r="E49" s="116"/>
      <c r="F49" s="116">
        <f t="shared" ref="F49:F65" si="4">IF(OR(E49="",E49=0),0,IF(z_VAT_FLAT_RATE_SCHEME="Yes",0,IF(H49="Yes",ROUND(E49/120%*20%,2),ROUND(E49/(100%+VLOOKUP(D49,z_EXPENSES_TABLE,3,FALSE))*VLOOKUP(D49,z_EXPENSES_TABLE,3,FALSE),2))))</f>
        <v>0</v>
      </c>
      <c r="G49" s="116">
        <f t="shared" si="1"/>
        <v>0</v>
      </c>
      <c r="H49" s="116" t="str">
        <f>IF(OR(IF(OR($E49="",$E49=0),"",INDEX(INDEX!$T$2:$T$49,MATCH($D49,INDEX!$S$2:$S$49,0)))="StdNo"),"No",IF(OR(IF(OR($E49="",$E49=0),"",INDEX(INDEX!$T$2:$T$49,MATCH($D49,INDEX!$S$2:$S$49,0)))="Std"),"Yes",""))</f>
        <v/>
      </c>
      <c r="J49" s="124"/>
      <c r="K49" s="125"/>
      <c r="L49" s="126"/>
      <c r="M49" s="126" t="str">
        <f t="shared" si="2"/>
        <v/>
      </c>
      <c r="N49" s="126" t="str">
        <f t="shared" si="3"/>
        <v/>
      </c>
    </row>
    <row r="50" spans="1:14" x14ac:dyDescent="0.25">
      <c r="A50" s="112">
        <v>34</v>
      </c>
      <c r="B50" s="113"/>
      <c r="C50" s="114"/>
      <c r="D50" s="115"/>
      <c r="E50" s="116"/>
      <c r="F50" s="116">
        <f t="shared" si="4"/>
        <v>0</v>
      </c>
      <c r="G50" s="116">
        <f t="shared" si="1"/>
        <v>0</v>
      </c>
      <c r="H50" s="116" t="str">
        <f>IF(OR(IF(OR($E50="",$E50=0),"",INDEX(INDEX!$T$2:$T$49,MATCH($D50,INDEX!$S$2:$S$49,0)))="StdNo"),"No",IF(OR(IF(OR($E50="",$E50=0),"",INDEX(INDEX!$T$2:$T$49,MATCH($D50,INDEX!$S$2:$S$49,0)))="Std"),"Yes",""))</f>
        <v/>
      </c>
      <c r="J50" s="124"/>
      <c r="K50" s="125"/>
      <c r="L50" s="126"/>
      <c r="M50" s="126" t="str">
        <f t="shared" si="2"/>
        <v/>
      </c>
      <c r="N50" s="126" t="str">
        <f t="shared" si="3"/>
        <v/>
      </c>
    </row>
    <row r="51" spans="1:14" x14ac:dyDescent="0.25">
      <c r="A51" s="112">
        <v>35</v>
      </c>
      <c r="B51" s="113"/>
      <c r="C51" s="114"/>
      <c r="D51" s="115"/>
      <c r="E51" s="116"/>
      <c r="F51" s="116">
        <f t="shared" si="4"/>
        <v>0</v>
      </c>
      <c r="G51" s="116">
        <f t="shared" si="1"/>
        <v>0</v>
      </c>
      <c r="H51" s="116" t="str">
        <f>IF(OR(IF(OR($E51="",$E51=0),"",INDEX(INDEX!$T$2:$T$49,MATCH($D51,INDEX!$S$2:$S$49,0)))="StdNo"),"No",IF(OR(IF(OR($E51="",$E51=0),"",INDEX(INDEX!$T$2:$T$49,MATCH($D51,INDEX!$S$2:$S$49,0)))="Std"),"Yes",""))</f>
        <v/>
      </c>
      <c r="J51" s="124"/>
      <c r="K51" s="125"/>
      <c r="L51" s="126"/>
      <c r="M51" s="126" t="str">
        <f t="shared" si="2"/>
        <v/>
      </c>
      <c r="N51" s="126" t="str">
        <f t="shared" si="3"/>
        <v/>
      </c>
    </row>
    <row r="52" spans="1:14" x14ac:dyDescent="0.25">
      <c r="A52" s="112">
        <v>36</v>
      </c>
      <c r="B52" s="113"/>
      <c r="C52" s="114"/>
      <c r="D52" s="115"/>
      <c r="E52" s="116"/>
      <c r="F52" s="116">
        <f t="shared" si="4"/>
        <v>0</v>
      </c>
      <c r="G52" s="116">
        <f t="shared" si="1"/>
        <v>0</v>
      </c>
      <c r="H52" s="116" t="str">
        <f>IF(OR(IF(OR($E52="",$E52=0),"",INDEX(INDEX!$T$2:$T$49,MATCH($D52,INDEX!$S$2:$S$49,0)))="StdNo"),"No",IF(OR(IF(OR($E52="",$E52=0),"",INDEX(INDEX!$T$2:$T$49,MATCH($D52,INDEX!$S$2:$S$49,0)))="Std"),"Yes",""))</f>
        <v/>
      </c>
      <c r="J52" s="124"/>
      <c r="K52" s="125"/>
      <c r="L52" s="126"/>
      <c r="M52" s="126" t="str">
        <f t="shared" si="2"/>
        <v/>
      </c>
      <c r="N52" s="126" t="str">
        <f t="shared" si="3"/>
        <v/>
      </c>
    </row>
    <row r="53" spans="1:14" x14ac:dyDescent="0.25">
      <c r="A53" s="112">
        <v>37</v>
      </c>
      <c r="B53" s="113"/>
      <c r="C53" s="114"/>
      <c r="D53" s="115"/>
      <c r="E53" s="116"/>
      <c r="F53" s="116">
        <f t="shared" si="4"/>
        <v>0</v>
      </c>
      <c r="G53" s="116">
        <f t="shared" si="1"/>
        <v>0</v>
      </c>
      <c r="H53" s="116" t="str">
        <f>IF(OR(IF(OR($E53="",$E53=0),"",INDEX(INDEX!$T$2:$T$49,MATCH($D53,INDEX!$S$2:$S$49,0)))="StdNo"),"No",IF(OR(IF(OR($E53="",$E53=0),"",INDEX(INDEX!$T$2:$T$49,MATCH($D53,INDEX!$S$2:$S$49,0)))="Std"),"Yes",""))</f>
        <v/>
      </c>
      <c r="J53" s="124"/>
      <c r="K53" s="125"/>
      <c r="L53" s="126"/>
      <c r="M53" s="126" t="str">
        <f t="shared" si="2"/>
        <v/>
      </c>
      <c r="N53" s="126" t="str">
        <f t="shared" si="3"/>
        <v/>
      </c>
    </row>
    <row r="54" spans="1:14" x14ac:dyDescent="0.25">
      <c r="A54" s="112">
        <v>38</v>
      </c>
      <c r="B54" s="113"/>
      <c r="C54" s="114"/>
      <c r="D54" s="115"/>
      <c r="E54" s="116"/>
      <c r="F54" s="116">
        <f t="shared" si="4"/>
        <v>0</v>
      </c>
      <c r="G54" s="116">
        <f t="shared" si="1"/>
        <v>0</v>
      </c>
      <c r="H54" s="116" t="str">
        <f>IF(OR(IF(OR($E54="",$E54=0),"",INDEX(INDEX!$T$2:$T$49,MATCH($D54,INDEX!$S$2:$S$49,0)))="StdNo"),"No",IF(OR(IF(OR($E54="",$E54=0),"",INDEX(INDEX!$T$2:$T$49,MATCH($D54,INDEX!$S$2:$S$49,0)))="Std"),"Yes",""))</f>
        <v/>
      </c>
      <c r="J54" s="124"/>
      <c r="K54" s="125"/>
      <c r="L54" s="126"/>
      <c r="M54" s="126" t="str">
        <f t="shared" si="2"/>
        <v/>
      </c>
      <c r="N54" s="126" t="str">
        <f t="shared" si="3"/>
        <v/>
      </c>
    </row>
    <row r="55" spans="1:14" x14ac:dyDescent="0.25">
      <c r="A55" s="112">
        <v>39</v>
      </c>
      <c r="B55" s="113"/>
      <c r="C55" s="114"/>
      <c r="D55" s="115"/>
      <c r="E55" s="116"/>
      <c r="F55" s="116">
        <f t="shared" si="4"/>
        <v>0</v>
      </c>
      <c r="G55" s="116">
        <f t="shared" si="1"/>
        <v>0</v>
      </c>
      <c r="H55" s="116" t="str">
        <f>IF(OR(IF(OR($E55="",$E55=0),"",INDEX(INDEX!$T$2:$T$49,MATCH($D55,INDEX!$S$2:$S$49,0)))="StdNo"),"No",IF(OR(IF(OR($E55="",$E55=0),"",INDEX(INDEX!$T$2:$T$49,MATCH($D55,INDEX!$S$2:$S$49,0)))="Std"),"Yes",""))</f>
        <v/>
      </c>
      <c r="J55" s="124"/>
      <c r="K55" s="125"/>
      <c r="L55" s="126"/>
      <c r="M55" s="126" t="str">
        <f t="shared" si="2"/>
        <v/>
      </c>
      <c r="N55" s="126" t="str">
        <f t="shared" si="3"/>
        <v/>
      </c>
    </row>
    <row r="56" spans="1:14" x14ac:dyDescent="0.25">
      <c r="A56" s="112">
        <v>40</v>
      </c>
      <c r="B56" s="113"/>
      <c r="C56" s="114"/>
      <c r="D56" s="115"/>
      <c r="E56" s="116"/>
      <c r="F56" s="116">
        <f t="shared" si="4"/>
        <v>0</v>
      </c>
      <c r="G56" s="116">
        <f t="shared" si="1"/>
        <v>0</v>
      </c>
      <c r="H56" s="116" t="str">
        <f>IF(OR(IF(OR($E56="",$E56=0),"",INDEX(INDEX!$T$2:$T$49,MATCH($D56,INDEX!$S$2:$S$49,0)))="StdNo"),"No",IF(OR(IF(OR($E56="",$E56=0),"",INDEX(INDEX!$T$2:$T$49,MATCH($D56,INDEX!$S$2:$S$49,0)))="Std"),"Yes",""))</f>
        <v/>
      </c>
      <c r="J56" s="124"/>
      <c r="K56" s="125"/>
      <c r="L56" s="126"/>
      <c r="M56" s="126" t="str">
        <f t="shared" si="2"/>
        <v/>
      </c>
      <c r="N56" s="126" t="str">
        <f t="shared" si="3"/>
        <v/>
      </c>
    </row>
    <row r="57" spans="1:14" x14ac:dyDescent="0.25">
      <c r="A57" s="112">
        <v>41</v>
      </c>
      <c r="B57" s="113"/>
      <c r="C57" s="114"/>
      <c r="D57" s="115"/>
      <c r="E57" s="116"/>
      <c r="F57" s="116">
        <f t="shared" si="4"/>
        <v>0</v>
      </c>
      <c r="G57" s="116">
        <f t="shared" si="1"/>
        <v>0</v>
      </c>
      <c r="H57" s="116" t="str">
        <f>IF(OR(IF(OR($E57="",$E57=0),"",INDEX(INDEX!$T$2:$T$49,MATCH($D57,INDEX!$S$2:$S$49,0)))="StdNo"),"No",IF(OR(IF(OR($E57="",$E57=0),"",INDEX(INDEX!$T$2:$T$49,MATCH($D57,INDEX!$S$2:$S$49,0)))="Std"),"Yes",""))</f>
        <v/>
      </c>
      <c r="J57" s="124"/>
      <c r="K57" s="125"/>
      <c r="L57" s="126"/>
      <c r="M57" s="126" t="str">
        <f t="shared" si="2"/>
        <v/>
      </c>
      <c r="N57" s="126" t="str">
        <f t="shared" si="3"/>
        <v/>
      </c>
    </row>
    <row r="58" spans="1:14" x14ac:dyDescent="0.25">
      <c r="A58" s="112">
        <v>42</v>
      </c>
      <c r="B58" s="113"/>
      <c r="C58" s="114"/>
      <c r="D58" s="115"/>
      <c r="E58" s="116"/>
      <c r="F58" s="116">
        <f t="shared" si="4"/>
        <v>0</v>
      </c>
      <c r="G58" s="116">
        <f t="shared" si="1"/>
        <v>0</v>
      </c>
      <c r="H58" s="116" t="str">
        <f>IF(OR(IF(OR($E58="",$E58=0),"",INDEX(INDEX!$T$2:$T$49,MATCH($D58,INDEX!$S$2:$S$49,0)))="StdNo"),"No",IF(OR(IF(OR($E58="",$E58=0),"",INDEX(INDEX!$T$2:$T$49,MATCH($D58,INDEX!$S$2:$S$49,0)))="Std"),"Yes",""))</f>
        <v/>
      </c>
      <c r="J58" s="124"/>
      <c r="K58" s="125"/>
      <c r="L58" s="126"/>
      <c r="M58" s="126" t="str">
        <f t="shared" si="2"/>
        <v/>
      </c>
      <c r="N58" s="126" t="str">
        <f t="shared" si="3"/>
        <v/>
      </c>
    </row>
    <row r="59" spans="1:14" x14ac:dyDescent="0.25">
      <c r="A59" s="112">
        <v>43</v>
      </c>
      <c r="B59" s="113"/>
      <c r="C59" s="114"/>
      <c r="D59" s="115"/>
      <c r="E59" s="116"/>
      <c r="F59" s="116">
        <f t="shared" si="4"/>
        <v>0</v>
      </c>
      <c r="G59" s="116">
        <f t="shared" si="1"/>
        <v>0</v>
      </c>
      <c r="H59" s="116" t="str">
        <f>IF(OR(IF(OR($E59="",$E59=0),"",INDEX(INDEX!$T$2:$T$49,MATCH($D59,INDEX!$S$2:$S$49,0)))="StdNo"),"No",IF(OR(IF(OR($E59="",$E59=0),"",INDEX(INDEX!$T$2:$T$49,MATCH($D59,INDEX!$S$2:$S$49,0)))="Std"),"Yes",""))</f>
        <v/>
      </c>
      <c r="J59" s="124"/>
      <c r="K59" s="125"/>
      <c r="L59" s="126"/>
      <c r="M59" s="126" t="str">
        <f t="shared" si="2"/>
        <v/>
      </c>
      <c r="N59" s="126" t="str">
        <f t="shared" si="3"/>
        <v/>
      </c>
    </row>
    <row r="60" spans="1:14" x14ac:dyDescent="0.25">
      <c r="A60" s="112">
        <v>44</v>
      </c>
      <c r="B60" s="113"/>
      <c r="C60" s="114"/>
      <c r="D60" s="115"/>
      <c r="E60" s="116"/>
      <c r="F60" s="116">
        <f t="shared" si="4"/>
        <v>0</v>
      </c>
      <c r="G60" s="116">
        <f t="shared" si="1"/>
        <v>0</v>
      </c>
      <c r="H60" s="116" t="str">
        <f>IF(OR(IF(OR($E60="",$E60=0),"",INDEX(INDEX!$T$2:$T$49,MATCH($D60,INDEX!$S$2:$S$49,0)))="StdNo"),"No",IF(OR(IF(OR($E60="",$E60=0),"",INDEX(INDEX!$T$2:$T$49,MATCH($D60,INDEX!$S$2:$S$49,0)))="Std"),"Yes",""))</f>
        <v/>
      </c>
      <c r="J60" s="124"/>
      <c r="K60" s="125"/>
      <c r="L60" s="126"/>
      <c r="M60" s="126" t="str">
        <f t="shared" si="2"/>
        <v/>
      </c>
      <c r="N60" s="126" t="str">
        <f t="shared" si="3"/>
        <v/>
      </c>
    </row>
    <row r="61" spans="1:14" x14ac:dyDescent="0.25">
      <c r="A61" s="112">
        <v>45</v>
      </c>
      <c r="B61" s="113"/>
      <c r="C61" s="114"/>
      <c r="D61" s="115"/>
      <c r="E61" s="116"/>
      <c r="F61" s="116">
        <f t="shared" si="4"/>
        <v>0</v>
      </c>
      <c r="G61" s="116">
        <f t="shared" si="1"/>
        <v>0</v>
      </c>
      <c r="H61" s="116" t="str">
        <f>IF(OR(IF(OR($E61="",$E61=0),"",INDEX(INDEX!$T$2:$T$49,MATCH($D61,INDEX!$S$2:$S$49,0)))="StdNo"),"No",IF(OR(IF(OR($E61="",$E61=0),"",INDEX(INDEX!$T$2:$T$49,MATCH($D61,INDEX!$S$2:$S$49,0)))="Std"),"Yes",""))</f>
        <v/>
      </c>
      <c r="J61" s="124"/>
      <c r="K61" s="125"/>
      <c r="L61" s="126"/>
      <c r="M61" s="126" t="str">
        <f t="shared" si="2"/>
        <v/>
      </c>
      <c r="N61" s="126" t="str">
        <f t="shared" si="3"/>
        <v/>
      </c>
    </row>
    <row r="62" spans="1:14" x14ac:dyDescent="0.25">
      <c r="A62" s="112">
        <v>46</v>
      </c>
      <c r="B62" s="113"/>
      <c r="C62" s="114"/>
      <c r="D62" s="115"/>
      <c r="E62" s="116"/>
      <c r="F62" s="116">
        <f t="shared" si="4"/>
        <v>0</v>
      </c>
      <c r="G62" s="116">
        <f t="shared" si="1"/>
        <v>0</v>
      </c>
      <c r="H62" s="116" t="str">
        <f>IF(OR(IF(OR($E62="",$E62=0),"",INDEX(INDEX!$T$2:$T$49,MATCH($D62,INDEX!$S$2:$S$49,0)))="StdNo"),"No",IF(OR(IF(OR($E62="",$E62=0),"",INDEX(INDEX!$T$2:$T$49,MATCH($D62,INDEX!$S$2:$S$49,0)))="Std"),"Yes",""))</f>
        <v/>
      </c>
      <c r="J62" s="124"/>
      <c r="K62" s="125"/>
      <c r="L62" s="126"/>
      <c r="M62" s="126" t="str">
        <f t="shared" si="2"/>
        <v/>
      </c>
      <c r="N62" s="126" t="str">
        <f t="shared" si="3"/>
        <v/>
      </c>
    </row>
    <row r="63" spans="1:14" x14ac:dyDescent="0.25">
      <c r="A63" s="112">
        <v>47</v>
      </c>
      <c r="B63" s="113"/>
      <c r="C63" s="114"/>
      <c r="D63" s="115"/>
      <c r="E63" s="116"/>
      <c r="F63" s="116">
        <f t="shared" si="4"/>
        <v>0</v>
      </c>
      <c r="G63" s="116">
        <f t="shared" si="1"/>
        <v>0</v>
      </c>
      <c r="H63" s="116" t="str">
        <f>IF(OR(IF(OR($E63="",$E63=0),"",INDEX(INDEX!$T$2:$T$49,MATCH($D63,INDEX!$S$2:$S$49,0)))="StdNo"),"No",IF(OR(IF(OR($E63="",$E63=0),"",INDEX(INDEX!$T$2:$T$49,MATCH($D63,INDEX!$S$2:$S$49,0)))="Std"),"Yes",""))</f>
        <v/>
      </c>
      <c r="J63" s="124"/>
      <c r="K63" s="125"/>
      <c r="L63" s="126"/>
      <c r="M63" s="126" t="str">
        <f>IF(L63="","",M62)</f>
        <v/>
      </c>
      <c r="N63" s="126" t="str">
        <f>IF(L63="","",N62)</f>
        <v/>
      </c>
    </row>
    <row r="64" spans="1:14" x14ac:dyDescent="0.25">
      <c r="A64" s="112">
        <v>48</v>
      </c>
      <c r="B64" s="113"/>
      <c r="C64" s="114"/>
      <c r="D64" s="115"/>
      <c r="E64" s="116"/>
      <c r="F64" s="116">
        <f t="shared" si="4"/>
        <v>0</v>
      </c>
      <c r="G64" s="116">
        <f t="shared" si="1"/>
        <v>0</v>
      </c>
      <c r="H64" s="116" t="str">
        <f>IF(OR(IF(OR($E64="",$E64=0),"",INDEX(INDEX!$T$2:$T$49,MATCH($D64,INDEX!$S$2:$S$49,0)))="StdNo"),"No",IF(OR(IF(OR($E64="",$E64=0),"",INDEX(INDEX!$T$2:$T$49,MATCH($D64,INDEX!$S$2:$S$49,0)))="Std"),"Yes",""))</f>
        <v/>
      </c>
      <c r="J64" s="124"/>
      <c r="K64" s="125"/>
      <c r="L64" s="126"/>
      <c r="M64" s="126" t="str">
        <f t="shared" si="2"/>
        <v/>
      </c>
      <c r="N64" s="126" t="str">
        <f t="shared" si="3"/>
        <v/>
      </c>
    </row>
    <row r="65" spans="1:14" x14ac:dyDescent="0.25">
      <c r="A65" s="112">
        <v>49</v>
      </c>
      <c r="B65" s="113"/>
      <c r="C65" s="114"/>
      <c r="D65" s="115"/>
      <c r="E65" s="116"/>
      <c r="F65" s="116">
        <f t="shared" si="4"/>
        <v>0</v>
      </c>
      <c r="G65" s="116">
        <f t="shared" si="1"/>
        <v>0</v>
      </c>
      <c r="H65" s="116" t="str">
        <f>IF(OR(IF(OR($E65="",$E65=0),"",INDEX(INDEX!$T$2:$T$49,MATCH($D65,INDEX!$S$2:$S$49,0)))="StdNo"),"No",IF(OR(IF(OR($E65="",$E65=0),"",INDEX(INDEX!$T$2:$T$49,MATCH($D65,INDEX!$S$2:$S$49,0)))="Std"),"Yes",""))</f>
        <v/>
      </c>
      <c r="J65" s="124"/>
      <c r="K65" s="125"/>
      <c r="L65" s="126"/>
      <c r="M65" s="126" t="str">
        <f t="shared" si="2"/>
        <v/>
      </c>
      <c r="N65" s="126" t="str">
        <f t="shared" si="3"/>
        <v/>
      </c>
    </row>
    <row r="66" spans="1:14" x14ac:dyDescent="0.25">
      <c r="A66" s="117" t="s">
        <v>6</v>
      </c>
      <c r="B66" s="118"/>
      <c r="C66" s="118"/>
      <c r="D66" s="118"/>
      <c r="E66" s="119">
        <f>SUM(E17:E65)</f>
        <v>0</v>
      </c>
      <c r="F66" s="119">
        <f>SUM(F17:F65)</f>
        <v>0</v>
      </c>
      <c r="G66" s="119">
        <f>SUM(G17:G65)</f>
        <v>0</v>
      </c>
      <c r="H66" s="119"/>
      <c r="I66" s="1"/>
      <c r="J66" s="127" t="s">
        <v>6</v>
      </c>
      <c r="K66" s="127"/>
      <c r="L66" s="127">
        <f>SUM(L17:L65)</f>
        <v>0</v>
      </c>
      <c r="M66" s="127"/>
      <c r="N66" s="127"/>
    </row>
    <row r="71" spans="1:14" x14ac:dyDescent="0.25">
      <c r="K71" s="155" t="s">
        <v>145</v>
      </c>
      <c r="L71" s="155"/>
      <c r="M71" s="155"/>
    </row>
    <row r="72" spans="1:14" x14ac:dyDescent="0.25">
      <c r="K72" s="153" t="s">
        <v>167</v>
      </c>
      <c r="L72" s="154"/>
      <c r="M72" s="131">
        <f>E66</f>
        <v>0</v>
      </c>
    </row>
    <row r="73" spans="1:14" x14ac:dyDescent="0.25">
      <c r="K73" s="153" t="s">
        <v>166</v>
      </c>
      <c r="L73" s="154"/>
      <c r="M73" s="131" t="str">
        <f>IF(N6="OVERTYPE","NO B/FWD MILEAGE",IF(N6&gt;10001,L66*N10,IF(L66+N6&lt;10001,L66*N11,((10000-N6)*N11)+((L66-(10000-N6))*N10))))</f>
        <v>NO B/FWD MILEAGE</v>
      </c>
    </row>
    <row r="74" spans="1:14" x14ac:dyDescent="0.25">
      <c r="K74" s="153" t="s">
        <v>168</v>
      </c>
      <c r="L74" s="154"/>
      <c r="M74" s="131" t="e">
        <f>M72+M73</f>
        <v>#VALUE!</v>
      </c>
    </row>
  </sheetData>
  <mergeCells count="16">
    <mergeCell ref="B10:C10"/>
    <mergeCell ref="E9:J9"/>
    <mergeCell ref="E10:J10"/>
    <mergeCell ref="B8:C8"/>
    <mergeCell ref="B9:C9"/>
    <mergeCell ref="K74:L74"/>
    <mergeCell ref="E8:J8"/>
    <mergeCell ref="K73:L73"/>
    <mergeCell ref="K71:M71"/>
    <mergeCell ref="K72:L72"/>
    <mergeCell ref="B6:C6"/>
    <mergeCell ref="B7:C7"/>
    <mergeCell ref="C2:L2"/>
    <mergeCell ref="C3:L3"/>
    <mergeCell ref="E6:J6"/>
    <mergeCell ref="E7:J7"/>
  </mergeCells>
  <dataValidations count="5">
    <dataValidation type="list" allowBlank="1" showInputMessage="1" showErrorMessage="1" sqref="D17:D65" xr:uid="{00000000-0002-0000-0200-000000000000}">
      <formula1>z_EXPS_LIST</formula1>
    </dataValidation>
    <dataValidation type="list" allowBlank="1" showInputMessage="1" showErrorMessage="1" sqref="N17:N65" xr:uid="{00000000-0002-0000-0200-000001000000}">
      <formula1>z_VEHICLE_TYPE_LIST</formula1>
    </dataValidation>
    <dataValidation type="list" allowBlank="1" showInputMessage="1" showErrorMessage="1" sqref="M17:M65" xr:uid="{00000000-0002-0000-0200-000002000000}">
      <formula1>z_OWNERSHIP_LIST</formula1>
    </dataValidation>
    <dataValidation type="list" allowBlank="1" showInputMessage="1" promptTitle="CLAIMING VAT" prompt="Transactions often have NO VAT._x000a_Only select 'Yes&quot; with a full VAT invoice (i.e. Supplier's UK VAT no, separate VAT &amp; total amounts, name, address, date, goods/services description)._x000a_Please include a copy of the invoice when sending your recordkeeping." sqref="H17:H65" xr:uid="{00000000-0002-0000-0200-000003000000}">
      <formula1>"Yes,No"</formula1>
    </dataValidation>
    <dataValidation allowBlank="1" showInputMessage="1" promptTitle="VAT OVERTYPE" sqref="F17" xr:uid="{00000000-0002-0000-0200-000004000000}"/>
  </dataValidations>
  <printOptions horizontalCentered="1"/>
  <pageMargins left="0.39370078740157483" right="0.39370078740157483" top="0.74803149606299213" bottom="0.74803149606299213" header="0.31496062992125984" footer="0.31496062992125984"/>
  <pageSetup paperSize="9" scale="6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2:M46"/>
  <sheetViews>
    <sheetView showGridLines="0" workbookViewId="0">
      <pane ySplit="16" topLeftCell="A17" activePane="bottomLeft" state="frozen"/>
      <selection activeCell="B14" sqref="B14"/>
      <selection pane="bottomLeft" activeCell="A17" sqref="A17"/>
    </sheetView>
  </sheetViews>
  <sheetFormatPr defaultRowHeight="15" x14ac:dyDescent="0.25"/>
  <cols>
    <col min="1" max="1" width="10.7109375" style="28" customWidth="1"/>
    <col min="2" max="3" width="25.7109375" style="28" customWidth="1"/>
    <col min="4" max="6" width="10.7109375" style="28" customWidth="1"/>
    <col min="7" max="8" width="25.7109375" style="28" customWidth="1"/>
    <col min="9" max="9" width="10.7109375" style="28" customWidth="1"/>
    <col min="10" max="10" width="11.42578125" style="28" customWidth="1"/>
    <col min="11" max="12" width="10.7109375" style="28" hidden="1" customWidth="1"/>
    <col min="13" max="13" width="0" style="28" hidden="1" customWidth="1"/>
    <col min="14" max="16384" width="9.140625" style="28"/>
  </cols>
  <sheetData>
    <row r="2" spans="1:13" ht="33.75" x14ac:dyDescent="0.5">
      <c r="C2" s="157" t="s">
        <v>170</v>
      </c>
      <c r="D2" s="157"/>
      <c r="E2" s="157"/>
      <c r="F2" s="157"/>
      <c r="G2" s="157"/>
      <c r="H2" s="157"/>
      <c r="I2" s="157"/>
      <c r="J2" s="31"/>
      <c r="K2" s="31"/>
      <c r="L2" s="31"/>
    </row>
    <row r="3" spans="1:13" x14ac:dyDescent="0.25">
      <c r="C3" s="158" t="s">
        <v>135</v>
      </c>
      <c r="D3" s="158"/>
      <c r="E3" s="158"/>
      <c r="F3" s="158"/>
      <c r="G3" s="158"/>
      <c r="H3" s="158"/>
      <c r="I3" s="158"/>
      <c r="J3" s="29"/>
      <c r="K3" s="29"/>
    </row>
    <row r="4" spans="1:13" x14ac:dyDescent="0.25">
      <c r="A4" s="8"/>
      <c r="B4" s="8"/>
      <c r="C4" s="8"/>
      <c r="D4" s="8"/>
    </row>
    <row r="5" spans="1:13" x14ac:dyDescent="0.25">
      <c r="H5" s="69" t="s">
        <v>213</v>
      </c>
      <c r="I5" s="69"/>
      <c r="J5" s="32"/>
      <c r="K5" s="32"/>
    </row>
    <row r="6" spans="1:13" x14ac:dyDescent="0.25">
      <c r="B6" s="146" t="s">
        <v>154</v>
      </c>
      <c r="C6" s="146"/>
      <c r="D6" s="146" t="s">
        <v>32</v>
      </c>
      <c r="E6" s="146"/>
      <c r="F6" s="146"/>
      <c r="G6" s="30" t="s">
        <v>156</v>
      </c>
      <c r="H6" s="66" t="s">
        <v>160</v>
      </c>
      <c r="I6" s="67" t="s">
        <v>164</v>
      </c>
      <c r="J6" s="33"/>
      <c r="K6" s="33"/>
    </row>
    <row r="7" spans="1:13" x14ac:dyDescent="0.25">
      <c r="B7" s="146" t="s">
        <v>153</v>
      </c>
      <c r="C7" s="146"/>
      <c r="D7" s="146" t="s">
        <v>152</v>
      </c>
      <c r="E7" s="146"/>
      <c r="F7" s="146"/>
      <c r="G7" s="30" t="s">
        <v>157</v>
      </c>
      <c r="H7" s="66" t="s">
        <v>175</v>
      </c>
      <c r="I7" s="68">
        <f>D46</f>
        <v>0</v>
      </c>
      <c r="J7" s="33"/>
      <c r="K7" s="33"/>
    </row>
    <row r="8" spans="1:13" x14ac:dyDescent="0.25">
      <c r="B8" s="145" t="s">
        <v>150</v>
      </c>
      <c r="C8" s="145"/>
      <c r="D8" s="145" t="s">
        <v>155</v>
      </c>
      <c r="E8" s="145"/>
      <c r="F8" s="145"/>
      <c r="G8" s="30" t="s">
        <v>158</v>
      </c>
      <c r="H8" s="66" t="s">
        <v>171</v>
      </c>
      <c r="I8" s="68">
        <f>J46</f>
        <v>0</v>
      </c>
      <c r="J8" s="33"/>
      <c r="K8" s="33"/>
    </row>
    <row r="9" spans="1:13" x14ac:dyDescent="0.25">
      <c r="B9" s="145" t="s">
        <v>151</v>
      </c>
      <c r="C9" s="145"/>
      <c r="D9" s="145" t="s">
        <v>146</v>
      </c>
      <c r="E9" s="145"/>
      <c r="F9" s="145"/>
      <c r="G9" s="30" t="s">
        <v>159</v>
      </c>
      <c r="H9" s="66" t="s">
        <v>161</v>
      </c>
      <c r="I9" s="68">
        <f>IF(I6="OVERTYPE",I8-I7,I6+I8-I7)</f>
        <v>0</v>
      </c>
      <c r="J9" s="34"/>
      <c r="K9" s="34"/>
      <c r="L9" s="17"/>
    </row>
    <row r="10" spans="1:13" x14ac:dyDescent="0.25">
      <c r="B10" s="144"/>
      <c r="C10" s="144"/>
      <c r="D10" s="144"/>
      <c r="E10" s="144"/>
      <c r="F10" s="144"/>
      <c r="G10" s="21"/>
      <c r="H10" s="21"/>
      <c r="I10" s="4"/>
      <c r="J10" s="4"/>
      <c r="K10" s="4"/>
      <c r="L10" s="4"/>
      <c r="M10" s="4"/>
    </row>
    <row r="14" spans="1:13" x14ac:dyDescent="0.25">
      <c r="A14" s="6"/>
      <c r="B14" s="4"/>
      <c r="C14" s="8"/>
      <c r="D14" s="8"/>
    </row>
    <row r="15" spans="1:13" x14ac:dyDescent="0.25">
      <c r="A15" s="55" t="s">
        <v>172</v>
      </c>
      <c r="B15" s="56"/>
      <c r="C15" s="56"/>
      <c r="D15" s="56"/>
      <c r="F15" s="65" t="s">
        <v>171</v>
      </c>
      <c r="G15" s="65"/>
      <c r="H15" s="65"/>
      <c r="I15" s="65"/>
      <c r="J15" s="65"/>
      <c r="K15" s="65"/>
      <c r="L15" s="65"/>
      <c r="M15" s="65"/>
    </row>
    <row r="16" spans="1:13" x14ac:dyDescent="0.25">
      <c r="A16" s="54" t="s">
        <v>4</v>
      </c>
      <c r="B16" s="54" t="s">
        <v>185</v>
      </c>
      <c r="C16" s="54" t="s">
        <v>5</v>
      </c>
      <c r="D16" s="54" t="s">
        <v>130</v>
      </c>
      <c r="F16" s="64" t="s">
        <v>4</v>
      </c>
      <c r="G16" s="64" t="s">
        <v>177</v>
      </c>
      <c r="H16" s="64" t="s">
        <v>5</v>
      </c>
      <c r="I16" s="64" t="s">
        <v>147</v>
      </c>
      <c r="J16" s="64" t="s">
        <v>130</v>
      </c>
      <c r="K16" s="64" t="s">
        <v>183</v>
      </c>
      <c r="L16" s="64" t="s">
        <v>184</v>
      </c>
      <c r="M16" s="64" t="s">
        <v>216</v>
      </c>
    </row>
    <row r="17" spans="1:13" x14ac:dyDescent="0.25">
      <c r="A17" s="47"/>
      <c r="B17" s="48"/>
      <c r="C17" s="49"/>
      <c r="D17" s="50"/>
      <c r="F17" s="60"/>
      <c r="G17" s="61"/>
      <c r="H17" s="62"/>
      <c r="I17" s="61"/>
      <c r="J17" s="63"/>
      <c r="K17" s="63">
        <f t="shared" ref="K17:K45" si="0">IF(OR(J17="",J17=0),0,IF(z_VAT_FLAT_RATE_SCHEME="Yes",0,IF(M17="Yes",ROUND(J17/120%*20%,2),ROUND(J17/(100%+VLOOKUP(H17,Z_BANK_TABLE,3,FALSE))*VLOOKUP(H17,Z_BANK_TABLE,3,FALSE),2))))</f>
        <v>0</v>
      </c>
      <c r="L17" s="63">
        <f>J17-K17</f>
        <v>0</v>
      </c>
      <c r="M17" s="73" t="str">
        <f>IF(OR(IF(OR($J17="",$J17=0),"",INDEX(INDEX!$P$2:$P$93,MATCH($H17,INDEX!$O$2:$O$93,0)))="StdNo"),"No",IF(OR(IF(OR($J17="",$J17=0),"",INDEX(INDEX!$P$2:$P$93,MATCH($H17,INDEX!$O$2:$O$93,0)))="Std"),"Yes",""))</f>
        <v/>
      </c>
    </row>
    <row r="18" spans="1:13" x14ac:dyDescent="0.25">
      <c r="A18" s="47"/>
      <c r="B18" s="48"/>
      <c r="C18" s="49"/>
      <c r="D18" s="50"/>
      <c r="F18" s="60"/>
      <c r="G18" s="61"/>
      <c r="H18" s="62"/>
      <c r="I18" s="61"/>
      <c r="J18" s="63"/>
      <c r="K18" s="63">
        <f t="shared" si="0"/>
        <v>0</v>
      </c>
      <c r="L18" s="63">
        <f t="shared" ref="L18:L45" si="1">J18-K18</f>
        <v>0</v>
      </c>
      <c r="M18" s="73" t="str">
        <f>IF(OR(IF(OR($J18="",$J18=0),"",INDEX(INDEX!$P$2:$P$93,MATCH($H18,INDEX!$O$2:$O$93,0)))="StdNo"),"No",IF(OR(IF(OR($J18="",$J18=0),"",INDEX(INDEX!$P$2:$P$93,MATCH($H18,INDEX!$O$2:$O$93,0)))="Std"),"Yes",""))</f>
        <v/>
      </c>
    </row>
    <row r="19" spans="1:13" x14ac:dyDescent="0.25">
      <c r="A19" s="47"/>
      <c r="B19" s="48"/>
      <c r="C19" s="49"/>
      <c r="D19" s="50"/>
      <c r="F19" s="60"/>
      <c r="G19" s="61"/>
      <c r="H19" s="62"/>
      <c r="I19" s="61"/>
      <c r="J19" s="63"/>
      <c r="K19" s="63">
        <f t="shared" si="0"/>
        <v>0</v>
      </c>
      <c r="L19" s="63">
        <f t="shared" si="1"/>
        <v>0</v>
      </c>
      <c r="M19" s="73" t="str">
        <f>IF(OR(IF(OR($J19="",$J19=0),"",INDEX(INDEX!$P$2:$P$93,MATCH($H19,INDEX!$O$2:$O$93,0)))="StdNo"),"No",IF(OR(IF(OR($J19="",$J19=0),"",INDEX(INDEX!$P$2:$P$93,MATCH($H19,INDEX!$O$2:$O$93,0)))="Std"),"Yes",""))</f>
        <v/>
      </c>
    </row>
    <row r="20" spans="1:13" x14ac:dyDescent="0.25">
      <c r="A20" s="47"/>
      <c r="B20" s="48"/>
      <c r="C20" s="49"/>
      <c r="D20" s="50"/>
      <c r="F20" s="60"/>
      <c r="G20" s="61"/>
      <c r="H20" s="62"/>
      <c r="I20" s="61"/>
      <c r="J20" s="63"/>
      <c r="K20" s="63">
        <f t="shared" si="0"/>
        <v>0</v>
      </c>
      <c r="L20" s="63">
        <f t="shared" si="1"/>
        <v>0</v>
      </c>
      <c r="M20" s="73" t="str">
        <f>IF(OR(IF(OR($J20="",$J20=0),"",INDEX(INDEX!$P$2:$P$93,MATCH($H20,INDEX!$O$2:$O$93,0)))="StdNo"),"No",IF(OR(IF(OR($J20="",$J20=0),"",INDEX(INDEX!$P$2:$P$93,MATCH($H20,INDEX!$O$2:$O$93,0)))="Std"),"Yes",""))</f>
        <v/>
      </c>
    </row>
    <row r="21" spans="1:13" x14ac:dyDescent="0.25">
      <c r="A21" s="47"/>
      <c r="B21" s="48"/>
      <c r="C21" s="49"/>
      <c r="D21" s="50"/>
      <c r="F21" s="60"/>
      <c r="G21" s="61"/>
      <c r="H21" s="62"/>
      <c r="I21" s="61"/>
      <c r="J21" s="63"/>
      <c r="K21" s="63">
        <f t="shared" si="0"/>
        <v>0</v>
      </c>
      <c r="L21" s="63">
        <f t="shared" si="1"/>
        <v>0</v>
      </c>
      <c r="M21" s="73" t="str">
        <f>IF(OR(IF(OR($J21="",$J21=0),"",INDEX(INDEX!$P$2:$P$93,MATCH($H21,INDEX!$O$2:$O$93,0)))="StdNo"),"No",IF(OR(IF(OR($J21="",$J21=0),"",INDEX(INDEX!$P$2:$P$93,MATCH($H21,INDEX!$O$2:$O$93,0)))="Std"),"Yes",""))</f>
        <v/>
      </c>
    </row>
    <row r="22" spans="1:13" x14ac:dyDescent="0.25">
      <c r="A22" s="47"/>
      <c r="B22" s="48"/>
      <c r="C22" s="49"/>
      <c r="D22" s="50"/>
      <c r="F22" s="60"/>
      <c r="G22" s="61"/>
      <c r="H22" s="62"/>
      <c r="I22" s="61"/>
      <c r="J22" s="63"/>
      <c r="K22" s="63">
        <f t="shared" si="0"/>
        <v>0</v>
      </c>
      <c r="L22" s="63">
        <f t="shared" si="1"/>
        <v>0</v>
      </c>
      <c r="M22" s="73" t="str">
        <f>IF(OR(IF(OR($J22="",$J22=0),"",INDEX(INDEX!$P$2:$P$93,MATCH($H22,INDEX!$O$2:$O$93,0)))="StdNo"),"No",IF(OR(IF(OR($J22="",$J22=0),"",INDEX(INDEX!$P$2:$P$93,MATCH($H22,INDEX!$O$2:$O$93,0)))="Std"),"Yes",""))</f>
        <v/>
      </c>
    </row>
    <row r="23" spans="1:13" x14ac:dyDescent="0.25">
      <c r="A23" s="47"/>
      <c r="B23" s="48"/>
      <c r="C23" s="49"/>
      <c r="D23" s="50"/>
      <c r="F23" s="60"/>
      <c r="G23" s="61"/>
      <c r="H23" s="62"/>
      <c r="I23" s="61"/>
      <c r="J23" s="63"/>
      <c r="K23" s="63">
        <f t="shared" si="0"/>
        <v>0</v>
      </c>
      <c r="L23" s="63">
        <f t="shared" si="1"/>
        <v>0</v>
      </c>
      <c r="M23" s="73" t="str">
        <f>IF(OR(IF(OR($J23="",$J23=0),"",INDEX(INDEX!$P$2:$P$93,MATCH($H23,INDEX!$O$2:$O$93,0)))="StdNo"),"No",IF(OR(IF(OR($J23="",$J23=0),"",INDEX(INDEX!$P$2:$P$93,MATCH($H23,INDEX!$O$2:$O$93,0)))="Std"),"Yes",""))</f>
        <v/>
      </c>
    </row>
    <row r="24" spans="1:13" x14ac:dyDescent="0.25">
      <c r="A24" s="47"/>
      <c r="B24" s="48"/>
      <c r="C24" s="49"/>
      <c r="D24" s="50"/>
      <c r="F24" s="60"/>
      <c r="G24" s="61"/>
      <c r="H24" s="62"/>
      <c r="I24" s="61"/>
      <c r="J24" s="63"/>
      <c r="K24" s="63">
        <f t="shared" si="0"/>
        <v>0</v>
      </c>
      <c r="L24" s="63">
        <f t="shared" si="1"/>
        <v>0</v>
      </c>
      <c r="M24" s="73" t="str">
        <f>IF(OR(IF(OR($J24="",$J24=0),"",INDEX(INDEX!$P$2:$P$93,MATCH($H24,INDEX!$O$2:$O$93,0)))="StdNo"),"No",IF(OR(IF(OR($J24="",$J24=0),"",INDEX(INDEX!$P$2:$P$93,MATCH($H24,INDEX!$O$2:$O$93,0)))="Std"),"Yes",""))</f>
        <v/>
      </c>
    </row>
    <row r="25" spans="1:13" x14ac:dyDescent="0.25">
      <c r="A25" s="47"/>
      <c r="B25" s="48"/>
      <c r="C25" s="49"/>
      <c r="D25" s="50"/>
      <c r="F25" s="60"/>
      <c r="G25" s="61"/>
      <c r="H25" s="62"/>
      <c r="I25" s="61"/>
      <c r="J25" s="63"/>
      <c r="K25" s="63">
        <f t="shared" si="0"/>
        <v>0</v>
      </c>
      <c r="L25" s="63">
        <f t="shared" si="1"/>
        <v>0</v>
      </c>
      <c r="M25" s="73" t="str">
        <f>IF(OR(IF(OR($J25="",$J25=0),"",INDEX(INDEX!$P$2:$P$93,MATCH($H25,INDEX!$O$2:$O$93,0)))="StdNo"),"No",IF(OR(IF(OR($J25="",$J25=0),"",INDEX(INDEX!$P$2:$P$93,MATCH($H25,INDEX!$O$2:$O$93,0)))="Std"),"Yes",""))</f>
        <v/>
      </c>
    </row>
    <row r="26" spans="1:13" x14ac:dyDescent="0.25">
      <c r="A26" s="47"/>
      <c r="B26" s="48"/>
      <c r="C26" s="49"/>
      <c r="D26" s="50"/>
      <c r="F26" s="60"/>
      <c r="G26" s="61"/>
      <c r="H26" s="62"/>
      <c r="I26" s="61"/>
      <c r="J26" s="63"/>
      <c r="K26" s="63">
        <f t="shared" si="0"/>
        <v>0</v>
      </c>
      <c r="L26" s="63">
        <f t="shared" si="1"/>
        <v>0</v>
      </c>
      <c r="M26" s="73" t="str">
        <f>IF(OR(IF(OR($J26="",$J26=0),"",INDEX(INDEX!$P$2:$P$93,MATCH($H26,INDEX!$O$2:$O$93,0)))="StdNo"),"No",IF(OR(IF(OR($J26="",$J26=0),"",INDEX(INDEX!$P$2:$P$93,MATCH($H26,INDEX!$O$2:$O$93,0)))="Std"),"Yes",""))</f>
        <v/>
      </c>
    </row>
    <row r="27" spans="1:13" x14ac:dyDescent="0.25">
      <c r="A27" s="47"/>
      <c r="B27" s="48"/>
      <c r="C27" s="49"/>
      <c r="D27" s="50"/>
      <c r="F27" s="60"/>
      <c r="G27" s="61"/>
      <c r="H27" s="62"/>
      <c r="I27" s="61"/>
      <c r="J27" s="63"/>
      <c r="K27" s="63">
        <f t="shared" si="0"/>
        <v>0</v>
      </c>
      <c r="L27" s="63">
        <f t="shared" si="1"/>
        <v>0</v>
      </c>
      <c r="M27" s="73" t="str">
        <f>IF(OR(IF(OR($J27="",$J27=0),"",INDEX(INDEX!$P$2:$P$93,MATCH($H27,INDEX!$O$2:$O$93,0)))="StdNo"),"No",IF(OR(IF(OR($J27="",$J27=0),"",INDEX(INDEX!$P$2:$P$93,MATCH($H27,INDEX!$O$2:$O$93,0)))="Std"),"Yes",""))</f>
        <v/>
      </c>
    </row>
    <row r="28" spans="1:13" x14ac:dyDescent="0.25">
      <c r="A28" s="47"/>
      <c r="B28" s="48"/>
      <c r="C28" s="49"/>
      <c r="D28" s="50"/>
      <c r="F28" s="60"/>
      <c r="G28" s="61"/>
      <c r="H28" s="62"/>
      <c r="I28" s="61"/>
      <c r="J28" s="63"/>
      <c r="K28" s="63">
        <f t="shared" si="0"/>
        <v>0</v>
      </c>
      <c r="L28" s="63">
        <f t="shared" si="1"/>
        <v>0</v>
      </c>
      <c r="M28" s="73" t="str">
        <f>IF(OR(IF(OR($J28="",$J28=0),"",INDEX(INDEX!$P$2:$P$93,MATCH($H28,INDEX!$O$2:$O$93,0)))="StdNo"),"No",IF(OR(IF(OR($J28="",$J28=0),"",INDEX(INDEX!$P$2:$P$93,MATCH($H28,INDEX!$O$2:$O$93,0)))="Std"),"Yes",""))</f>
        <v/>
      </c>
    </row>
    <row r="29" spans="1:13" x14ac:dyDescent="0.25">
      <c r="A29" s="47"/>
      <c r="B29" s="48"/>
      <c r="C29" s="49"/>
      <c r="D29" s="50"/>
      <c r="F29" s="60"/>
      <c r="G29" s="61"/>
      <c r="H29" s="62"/>
      <c r="I29" s="61"/>
      <c r="J29" s="63"/>
      <c r="K29" s="63">
        <f t="shared" si="0"/>
        <v>0</v>
      </c>
      <c r="L29" s="63">
        <f t="shared" si="1"/>
        <v>0</v>
      </c>
      <c r="M29" s="73" t="str">
        <f>IF(OR(IF(OR($J29="",$J29=0),"",INDEX(INDEX!$P$2:$P$93,MATCH($H29,INDEX!$O$2:$O$93,0)))="StdNo"),"No",IF(OR(IF(OR($J29="",$J29=0),"",INDEX(INDEX!$P$2:$P$93,MATCH($H29,INDEX!$O$2:$O$93,0)))="Std"),"Yes",""))</f>
        <v/>
      </c>
    </row>
    <row r="30" spans="1:13" x14ac:dyDescent="0.25">
      <c r="A30" s="47"/>
      <c r="B30" s="48"/>
      <c r="C30" s="49"/>
      <c r="D30" s="50"/>
      <c r="F30" s="60"/>
      <c r="G30" s="61"/>
      <c r="H30" s="62"/>
      <c r="I30" s="61"/>
      <c r="J30" s="63"/>
      <c r="K30" s="63">
        <f t="shared" si="0"/>
        <v>0</v>
      </c>
      <c r="L30" s="63">
        <f t="shared" si="1"/>
        <v>0</v>
      </c>
      <c r="M30" s="73" t="str">
        <f>IF(OR(IF(OR($J30="",$J30=0),"",INDEX(INDEX!$P$2:$P$93,MATCH($H30,INDEX!$O$2:$O$93,0)))="StdNo"),"No",IF(OR(IF(OR($J30="",$J30=0),"",INDEX(INDEX!$P$2:$P$93,MATCH($H30,INDEX!$O$2:$O$93,0)))="Std"),"Yes",""))</f>
        <v/>
      </c>
    </row>
    <row r="31" spans="1:13" x14ac:dyDescent="0.25">
      <c r="A31" s="47"/>
      <c r="B31" s="48"/>
      <c r="C31" s="49"/>
      <c r="D31" s="50"/>
      <c r="F31" s="60"/>
      <c r="G31" s="61"/>
      <c r="H31" s="62"/>
      <c r="I31" s="61"/>
      <c r="J31" s="63"/>
      <c r="K31" s="63">
        <f t="shared" si="0"/>
        <v>0</v>
      </c>
      <c r="L31" s="63">
        <f t="shared" si="1"/>
        <v>0</v>
      </c>
      <c r="M31" s="73" t="str">
        <f>IF(OR(IF(OR($J31="",$J31=0),"",INDEX(INDEX!$P$2:$P$93,MATCH($H31,INDEX!$O$2:$O$93,0)))="StdNo"),"No",IF(OR(IF(OR($J31="",$J31=0),"",INDEX(INDEX!$P$2:$P$93,MATCH($H31,INDEX!$O$2:$O$93,0)))="Std"),"Yes",""))</f>
        <v/>
      </c>
    </row>
    <row r="32" spans="1:13" x14ac:dyDescent="0.25">
      <c r="A32" s="47"/>
      <c r="B32" s="48"/>
      <c r="C32" s="49"/>
      <c r="D32" s="50"/>
      <c r="F32" s="60"/>
      <c r="G32" s="61"/>
      <c r="H32" s="62"/>
      <c r="I32" s="61"/>
      <c r="J32" s="63"/>
      <c r="K32" s="63">
        <f t="shared" si="0"/>
        <v>0</v>
      </c>
      <c r="L32" s="63">
        <f t="shared" si="1"/>
        <v>0</v>
      </c>
      <c r="M32" s="73" t="str">
        <f>IF(OR(IF(OR($J32="",$J32=0),"",INDEX(INDEX!$P$2:$P$93,MATCH($H32,INDEX!$O$2:$O$93,0)))="StdNo"),"No",IF(OR(IF(OR($J32="",$J32=0),"",INDEX(INDEX!$P$2:$P$93,MATCH($H32,INDEX!$O$2:$O$93,0)))="Std"),"Yes",""))</f>
        <v/>
      </c>
    </row>
    <row r="33" spans="1:13" x14ac:dyDescent="0.25">
      <c r="A33" s="47"/>
      <c r="B33" s="48"/>
      <c r="C33" s="49"/>
      <c r="D33" s="50"/>
      <c r="F33" s="60"/>
      <c r="G33" s="61"/>
      <c r="H33" s="62"/>
      <c r="I33" s="61"/>
      <c r="J33" s="63"/>
      <c r="K33" s="63">
        <f t="shared" si="0"/>
        <v>0</v>
      </c>
      <c r="L33" s="63">
        <f t="shared" si="1"/>
        <v>0</v>
      </c>
      <c r="M33" s="73" t="str">
        <f>IF(OR(IF(OR($J33="",$J33=0),"",INDEX(INDEX!$P$2:$P$93,MATCH($H33,INDEX!$O$2:$O$93,0)))="StdNo"),"No",IF(OR(IF(OR($J33="",$J33=0),"",INDEX(INDEX!$P$2:$P$93,MATCH($H33,INDEX!$O$2:$O$93,0)))="Std"),"Yes",""))</f>
        <v/>
      </c>
    </row>
    <row r="34" spans="1:13" x14ac:dyDescent="0.25">
      <c r="A34" s="47"/>
      <c r="B34" s="48"/>
      <c r="C34" s="49"/>
      <c r="D34" s="50"/>
      <c r="F34" s="60"/>
      <c r="G34" s="61"/>
      <c r="H34" s="62"/>
      <c r="I34" s="61"/>
      <c r="J34" s="63"/>
      <c r="K34" s="63">
        <f t="shared" si="0"/>
        <v>0</v>
      </c>
      <c r="L34" s="63">
        <f t="shared" si="1"/>
        <v>0</v>
      </c>
      <c r="M34" s="73" t="str">
        <f>IF(OR(IF(OR($J34="",$J34=0),"",INDEX(INDEX!$P$2:$P$93,MATCH($H34,INDEX!$O$2:$O$93,0)))="StdNo"),"No",IF(OR(IF(OR($J34="",$J34=0),"",INDEX(INDEX!$P$2:$P$93,MATCH($H34,INDEX!$O$2:$O$93,0)))="Std"),"Yes",""))</f>
        <v/>
      </c>
    </row>
    <row r="35" spans="1:13" x14ac:dyDescent="0.25">
      <c r="A35" s="47"/>
      <c r="B35" s="48"/>
      <c r="C35" s="49"/>
      <c r="D35" s="50"/>
      <c r="F35" s="60"/>
      <c r="G35" s="61"/>
      <c r="H35" s="62"/>
      <c r="I35" s="61"/>
      <c r="J35" s="63"/>
      <c r="K35" s="63">
        <f t="shared" si="0"/>
        <v>0</v>
      </c>
      <c r="L35" s="63">
        <f t="shared" si="1"/>
        <v>0</v>
      </c>
      <c r="M35" s="73" t="str">
        <f>IF(OR(IF(OR($J35="",$J35=0),"",INDEX(INDEX!$P$2:$P$93,MATCH($H35,INDEX!$O$2:$O$93,0)))="StdNo"),"No",IF(OR(IF(OR($J35="",$J35=0),"",INDEX(INDEX!$P$2:$P$93,MATCH($H35,INDEX!$O$2:$O$93,0)))="Std"),"Yes",""))</f>
        <v/>
      </c>
    </row>
    <row r="36" spans="1:13" x14ac:dyDescent="0.25">
      <c r="A36" s="47"/>
      <c r="B36" s="48"/>
      <c r="C36" s="49"/>
      <c r="D36" s="50"/>
      <c r="F36" s="60"/>
      <c r="G36" s="61"/>
      <c r="H36" s="62"/>
      <c r="I36" s="61"/>
      <c r="J36" s="63"/>
      <c r="K36" s="63">
        <f t="shared" si="0"/>
        <v>0</v>
      </c>
      <c r="L36" s="63">
        <f t="shared" si="1"/>
        <v>0</v>
      </c>
      <c r="M36" s="73" t="str">
        <f>IF(OR(IF(OR($J36="",$J36=0),"",INDEX(INDEX!$P$2:$P$93,MATCH($H36,INDEX!$O$2:$O$93,0)))="StdNo"),"No",IF(OR(IF(OR($J36="",$J36=0),"",INDEX(INDEX!$P$2:$P$93,MATCH($H36,INDEX!$O$2:$O$93,0)))="Std"),"Yes",""))</f>
        <v/>
      </c>
    </row>
    <row r="37" spans="1:13" x14ac:dyDescent="0.25">
      <c r="A37" s="47"/>
      <c r="B37" s="48"/>
      <c r="C37" s="49"/>
      <c r="D37" s="50"/>
      <c r="F37" s="60"/>
      <c r="G37" s="61"/>
      <c r="H37" s="62"/>
      <c r="I37" s="61"/>
      <c r="J37" s="63"/>
      <c r="K37" s="63">
        <f t="shared" si="0"/>
        <v>0</v>
      </c>
      <c r="L37" s="63">
        <f t="shared" si="1"/>
        <v>0</v>
      </c>
      <c r="M37" s="73" t="str">
        <f>IF(OR(IF(OR($J37="",$J37=0),"",INDEX(INDEX!$P$2:$P$93,MATCH($H37,INDEX!$O$2:$O$93,0)))="StdNo"),"No",IF(OR(IF(OR($J37="",$J37=0),"",INDEX(INDEX!$P$2:$P$93,MATCH($H37,INDEX!$O$2:$O$93,0)))="Std"),"Yes",""))</f>
        <v/>
      </c>
    </row>
    <row r="38" spans="1:13" x14ac:dyDescent="0.25">
      <c r="A38" s="47"/>
      <c r="B38" s="48"/>
      <c r="C38" s="49"/>
      <c r="D38" s="50"/>
      <c r="F38" s="60"/>
      <c r="G38" s="61"/>
      <c r="H38" s="62"/>
      <c r="I38" s="61"/>
      <c r="J38" s="63"/>
      <c r="K38" s="63">
        <f t="shared" si="0"/>
        <v>0</v>
      </c>
      <c r="L38" s="63">
        <f t="shared" si="1"/>
        <v>0</v>
      </c>
      <c r="M38" s="73" t="str">
        <f>IF(OR(IF(OR($J38="",$J38=0),"",INDEX(INDEX!$P$2:$P$93,MATCH($H38,INDEX!$O$2:$O$93,0)))="StdNo"),"No",IF(OR(IF(OR($J38="",$J38=0),"",INDEX(INDEX!$P$2:$P$93,MATCH($H38,INDEX!$O$2:$O$93,0)))="Std"),"Yes",""))</f>
        <v/>
      </c>
    </row>
    <row r="39" spans="1:13" x14ac:dyDescent="0.25">
      <c r="A39" s="47"/>
      <c r="B39" s="48"/>
      <c r="C39" s="49"/>
      <c r="D39" s="50"/>
      <c r="F39" s="60"/>
      <c r="G39" s="61"/>
      <c r="H39" s="62"/>
      <c r="I39" s="61"/>
      <c r="J39" s="63"/>
      <c r="K39" s="63">
        <f t="shared" si="0"/>
        <v>0</v>
      </c>
      <c r="L39" s="63">
        <f t="shared" si="1"/>
        <v>0</v>
      </c>
      <c r="M39" s="73" t="str">
        <f>IF(OR(IF(OR($J39="",$J39=0),"",INDEX(INDEX!$P$2:$P$93,MATCH($H39,INDEX!$O$2:$O$93,0)))="StdNo"),"No",IF(OR(IF(OR($J39="",$J39=0),"",INDEX(INDEX!$P$2:$P$93,MATCH($H39,INDEX!$O$2:$O$93,0)))="Std"),"Yes",""))</f>
        <v/>
      </c>
    </row>
    <row r="40" spans="1:13" x14ac:dyDescent="0.25">
      <c r="A40" s="47"/>
      <c r="B40" s="48"/>
      <c r="C40" s="49"/>
      <c r="D40" s="50"/>
      <c r="F40" s="60"/>
      <c r="G40" s="61"/>
      <c r="H40" s="62"/>
      <c r="I40" s="61"/>
      <c r="J40" s="63"/>
      <c r="K40" s="63">
        <f t="shared" si="0"/>
        <v>0</v>
      </c>
      <c r="L40" s="63">
        <f t="shared" si="1"/>
        <v>0</v>
      </c>
      <c r="M40" s="73" t="str">
        <f>IF(OR(IF(OR($J40="",$J40=0),"",INDEX(INDEX!$P$2:$P$93,MATCH($H40,INDEX!$O$2:$O$93,0)))="StdNo"),"No",IF(OR(IF(OR($J40="",$J40=0),"",INDEX(INDEX!$P$2:$P$93,MATCH($H40,INDEX!$O$2:$O$93,0)))="Std"),"Yes",""))</f>
        <v/>
      </c>
    </row>
    <row r="41" spans="1:13" x14ac:dyDescent="0.25">
      <c r="A41" s="47"/>
      <c r="B41" s="48"/>
      <c r="C41" s="49"/>
      <c r="D41" s="50"/>
      <c r="F41" s="60"/>
      <c r="G41" s="61"/>
      <c r="H41" s="62"/>
      <c r="I41" s="61"/>
      <c r="J41" s="63"/>
      <c r="K41" s="63">
        <f t="shared" si="0"/>
        <v>0</v>
      </c>
      <c r="L41" s="63">
        <f t="shared" si="1"/>
        <v>0</v>
      </c>
      <c r="M41" s="73" t="str">
        <f>IF(OR(IF(OR($J41="",$J41=0),"",INDEX(INDEX!$P$2:$P$93,MATCH($H41,INDEX!$O$2:$O$93,0)))="StdNo"),"No",IF(OR(IF(OR($J41="",$J41=0),"",INDEX(INDEX!$P$2:$P$93,MATCH($H41,INDEX!$O$2:$O$93,0)))="Std"),"Yes",""))</f>
        <v/>
      </c>
    </row>
    <row r="42" spans="1:13" x14ac:dyDescent="0.25">
      <c r="A42" s="47"/>
      <c r="B42" s="48"/>
      <c r="C42" s="49"/>
      <c r="D42" s="50"/>
      <c r="F42" s="60"/>
      <c r="G42" s="61"/>
      <c r="H42" s="62"/>
      <c r="I42" s="61"/>
      <c r="J42" s="63"/>
      <c r="K42" s="63">
        <f t="shared" si="0"/>
        <v>0</v>
      </c>
      <c r="L42" s="63">
        <f t="shared" si="1"/>
        <v>0</v>
      </c>
      <c r="M42" s="73" t="str">
        <f>IF(OR(IF(OR($J42="",$J42=0),"",INDEX(INDEX!$P$2:$P$93,MATCH($H42,INDEX!$O$2:$O$93,0)))="StdNo"),"No",IF(OR(IF(OR($J42="",$J42=0),"",INDEX(INDEX!$P$2:$P$93,MATCH($H42,INDEX!$O$2:$O$93,0)))="Std"),"Yes",""))</f>
        <v/>
      </c>
    </row>
    <row r="43" spans="1:13" x14ac:dyDescent="0.25">
      <c r="A43" s="47"/>
      <c r="B43" s="48"/>
      <c r="C43" s="49"/>
      <c r="D43" s="50"/>
      <c r="F43" s="60"/>
      <c r="G43" s="61"/>
      <c r="H43" s="62"/>
      <c r="I43" s="61"/>
      <c r="J43" s="63"/>
      <c r="K43" s="63">
        <f t="shared" si="0"/>
        <v>0</v>
      </c>
      <c r="L43" s="63">
        <f t="shared" si="1"/>
        <v>0</v>
      </c>
      <c r="M43" s="73" t="str">
        <f>IF(OR(IF(OR($J43="",$J43=0),"",INDEX(INDEX!$P$2:$P$93,MATCH($H43,INDEX!$O$2:$O$93,0)))="StdNo"),"No",IF(OR(IF(OR($J43="",$J43=0),"",INDEX(INDEX!$P$2:$P$93,MATCH($H43,INDEX!$O$2:$O$93,0)))="Std"),"Yes",""))</f>
        <v/>
      </c>
    </row>
    <row r="44" spans="1:13" x14ac:dyDescent="0.25">
      <c r="A44" s="47"/>
      <c r="B44" s="48"/>
      <c r="C44" s="49"/>
      <c r="D44" s="50"/>
      <c r="F44" s="60"/>
      <c r="G44" s="61"/>
      <c r="H44" s="62"/>
      <c r="I44" s="61"/>
      <c r="J44" s="63"/>
      <c r="K44" s="63">
        <f t="shared" si="0"/>
        <v>0</v>
      </c>
      <c r="L44" s="63">
        <f t="shared" si="1"/>
        <v>0</v>
      </c>
      <c r="M44" s="73" t="str">
        <f>IF(OR(IF(OR($J44="",$J44=0),"",INDEX(INDEX!$P$2:$P$93,MATCH($H44,INDEX!$O$2:$O$93,0)))="StdNo"),"No",IF(OR(IF(OR($J44="",$J44=0),"",INDEX(INDEX!$P$2:$P$93,MATCH($H44,INDEX!$O$2:$O$93,0)))="Std"),"Yes",""))</f>
        <v/>
      </c>
    </row>
    <row r="45" spans="1:13" x14ac:dyDescent="0.25">
      <c r="A45" s="47"/>
      <c r="B45" s="48"/>
      <c r="C45" s="49"/>
      <c r="D45" s="50"/>
      <c r="F45" s="60"/>
      <c r="G45" s="61"/>
      <c r="H45" s="62"/>
      <c r="I45" s="61"/>
      <c r="J45" s="63"/>
      <c r="K45" s="63">
        <f t="shared" si="0"/>
        <v>0</v>
      </c>
      <c r="L45" s="63">
        <f t="shared" si="1"/>
        <v>0</v>
      </c>
      <c r="M45" s="73" t="str">
        <f>IF(OR(IF(OR($J45="",$J45=0),"",INDEX(INDEX!$P$2:$P$93,MATCH($H45,INDEX!$O$2:$O$93,0)))="StdNo"),"No",IF(OR(IF(OR($J45="",$J45=0),"",INDEX(INDEX!$P$2:$P$93,MATCH($H45,INDEX!$O$2:$O$93,0)))="Std"),"Yes",""))</f>
        <v/>
      </c>
    </row>
    <row r="46" spans="1:13" x14ac:dyDescent="0.25">
      <c r="A46" s="51" t="s">
        <v>6</v>
      </c>
      <c r="B46" s="52"/>
      <c r="C46" s="52"/>
      <c r="D46" s="53">
        <f>SUM(D17:D45)</f>
        <v>0</v>
      </c>
      <c r="F46" s="57" t="s">
        <v>6</v>
      </c>
      <c r="G46" s="58"/>
      <c r="H46" s="58"/>
      <c r="I46" s="58"/>
      <c r="J46" s="59">
        <f>SUM(J17:J45)</f>
        <v>0</v>
      </c>
      <c r="K46" s="59">
        <f>SUM(K17:K45)</f>
        <v>0</v>
      </c>
      <c r="L46" s="59">
        <f>SUM(L17:L45)</f>
        <v>0</v>
      </c>
      <c r="M46" s="58"/>
    </row>
  </sheetData>
  <mergeCells count="12">
    <mergeCell ref="B8:C8"/>
    <mergeCell ref="D8:F8"/>
    <mergeCell ref="B9:C9"/>
    <mergeCell ref="D9:F9"/>
    <mergeCell ref="B10:C10"/>
    <mergeCell ref="D10:F10"/>
    <mergeCell ref="C2:I2"/>
    <mergeCell ref="C3:I3"/>
    <mergeCell ref="B6:C6"/>
    <mergeCell ref="D6:F6"/>
    <mergeCell ref="B7:C7"/>
    <mergeCell ref="D7:F7"/>
  </mergeCells>
  <conditionalFormatting sqref="M17:M45">
    <cfRule type="cellIs" dxfId="3" priority="2" stopIfTrue="1" operator="equal">
      <formula>"Yes"</formula>
    </cfRule>
  </conditionalFormatting>
  <conditionalFormatting sqref="K17:K46">
    <cfRule type="cellIs" dxfId="2" priority="1" stopIfTrue="1" operator="notEqual">
      <formula>0</formula>
    </cfRule>
  </conditionalFormatting>
  <dataValidations count="3">
    <dataValidation type="list" allowBlank="1" showInputMessage="1" showErrorMessage="1" sqref="C17:C45" xr:uid="{00000000-0002-0000-0300-000000000000}">
      <formula1>z_CREDIT_CARD_RECEIPTS_LIST</formula1>
    </dataValidation>
    <dataValidation type="list" allowBlank="1" showInputMessage="1" showErrorMessage="1" sqref="H17:H45" xr:uid="{00000000-0002-0000-0300-000001000000}">
      <formula1>z_CREDIT_CARD_PAYMENT_LIST</formula1>
    </dataValidation>
    <dataValidation type="list" allowBlank="1" showInputMessage="1" promptTitle="CLAIMING VAT" prompt="Transactions often have NO VAT._x000a_Only select 'Yes&quot; with a full VAT invoice (i.e. Supplier's UK VAT no, separate VAT &amp; total amounts, name, address, date, goods/services description)._x000a_Please include a copy of the invoice when sending your recordkeeping." sqref="M17:M45" xr:uid="{00000000-0002-0000-0300-000002000000}">
      <formula1>"Yes,No"</formula1>
    </dataValidation>
  </dataValidations>
  <hyperlinks>
    <hyperlink ref="B6:C6" r:id="rId1" display="Virtue guide to running a business" xr:uid="{00000000-0004-0000-0300-000000000000}"/>
    <hyperlink ref="B7:C7" r:id="rId2" display="Virtue guide to salary and dividends" xr:uid="{00000000-0004-0000-0300-000001000000}"/>
    <hyperlink ref="B8:C8" r:id="rId3" display="Registering for VAT" xr:uid="{00000000-0004-0000-0300-000002000000}"/>
    <hyperlink ref="B9:C9" r:id="rId4" display="PAYE &amp; wages" xr:uid="{00000000-0004-0000-0300-000003000000}"/>
    <hyperlink ref="D6:F6" r:id="rId5" display="Corporation tax" xr:uid="{00000000-0004-0000-0300-000004000000}"/>
    <hyperlink ref="D7:F7" r:id="rId6" display="Personal tax (self-assessment)" xr:uid="{00000000-0004-0000-0300-000005000000}"/>
    <hyperlink ref="D8:F8" r:id="rId7" display="Companies House &amp; statutory filing" xr:uid="{00000000-0004-0000-0300-000006000000}"/>
    <hyperlink ref="D9:F9" r:id="rId8" display="Claiming day-to-day expenses" xr:uid="{00000000-0004-0000-0300-000007000000}"/>
    <hyperlink ref="G6" r:id="rId9" xr:uid="{00000000-0004-0000-0300-000008000000}"/>
    <hyperlink ref="G7" r:id="rId10" xr:uid="{00000000-0004-0000-0300-000009000000}"/>
    <hyperlink ref="G8" r:id="rId11" xr:uid="{00000000-0004-0000-0300-00000A000000}"/>
    <hyperlink ref="G9" r:id="rId12" xr:uid="{00000000-0004-0000-0300-00000B000000}"/>
  </hyperlinks>
  <printOptions horizontalCentered="1"/>
  <pageMargins left="0.39370078740157483" right="0.39370078740157483" top="0.45" bottom="0.28000000000000003" header="0.22" footer="0.17"/>
  <pageSetup paperSize="9" scale="79" orientation="landscape" r:id="rId13"/>
  <drawing r:id="rId14"/>
  <legacyDrawing r:id="rId1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2:M46"/>
  <sheetViews>
    <sheetView showGridLines="0" workbookViewId="0">
      <pane ySplit="16" topLeftCell="A17" activePane="bottomLeft" state="frozen"/>
      <selection activeCell="B14" sqref="B14"/>
      <selection pane="bottomLeft" activeCell="A17" sqref="A17"/>
    </sheetView>
  </sheetViews>
  <sheetFormatPr defaultRowHeight="15" x14ac:dyDescent="0.25"/>
  <cols>
    <col min="1" max="1" width="10.7109375" style="28" customWidth="1"/>
    <col min="2" max="3" width="25.7109375" style="28" customWidth="1"/>
    <col min="4" max="6" width="10.7109375" style="28" customWidth="1"/>
    <col min="7" max="8" width="25.7109375" style="28" customWidth="1"/>
    <col min="9" max="9" width="10.7109375" style="28" customWidth="1"/>
    <col min="10" max="10" width="11.42578125" style="28" customWidth="1"/>
    <col min="11" max="12" width="10.7109375" style="28" hidden="1" customWidth="1"/>
    <col min="13" max="13" width="0" style="28" hidden="1" customWidth="1"/>
    <col min="14" max="16384" width="9.140625" style="28"/>
  </cols>
  <sheetData>
    <row r="2" spans="1:13" ht="33.75" x14ac:dyDescent="0.5">
      <c r="C2" s="157" t="s">
        <v>169</v>
      </c>
      <c r="D2" s="157"/>
      <c r="E2" s="157"/>
      <c r="F2" s="157"/>
      <c r="G2" s="157"/>
      <c r="H2" s="157"/>
      <c r="I2" s="157"/>
      <c r="J2" s="31"/>
      <c r="K2" s="31"/>
      <c r="L2" s="31"/>
    </row>
    <row r="3" spans="1:13" x14ac:dyDescent="0.25">
      <c r="C3" s="158" t="s">
        <v>135</v>
      </c>
      <c r="D3" s="158"/>
      <c r="E3" s="158"/>
      <c r="F3" s="158"/>
      <c r="G3" s="158"/>
      <c r="H3" s="158"/>
      <c r="I3" s="158"/>
      <c r="J3" s="29"/>
      <c r="K3" s="29"/>
    </row>
    <row r="4" spans="1:13" x14ac:dyDescent="0.25">
      <c r="A4" s="8"/>
      <c r="B4" s="8"/>
      <c r="C4" s="8"/>
      <c r="D4" s="8"/>
    </row>
    <row r="5" spans="1:13" x14ac:dyDescent="0.25">
      <c r="H5" s="69" t="s">
        <v>212</v>
      </c>
      <c r="I5" s="69"/>
      <c r="J5" s="32"/>
      <c r="K5" s="32"/>
    </row>
    <row r="6" spans="1:13" x14ac:dyDescent="0.25">
      <c r="B6" s="146" t="s">
        <v>154</v>
      </c>
      <c r="C6" s="146"/>
      <c r="D6" s="146" t="s">
        <v>32</v>
      </c>
      <c r="E6" s="146"/>
      <c r="F6" s="146"/>
      <c r="G6" s="30" t="s">
        <v>156</v>
      </c>
      <c r="H6" s="66" t="s">
        <v>160</v>
      </c>
      <c r="I6" s="67" t="s">
        <v>164</v>
      </c>
      <c r="J6" s="33"/>
      <c r="K6" s="33"/>
    </row>
    <row r="7" spans="1:13" x14ac:dyDescent="0.25">
      <c r="B7" s="146" t="s">
        <v>153</v>
      </c>
      <c r="C7" s="146"/>
      <c r="D7" s="146" t="s">
        <v>152</v>
      </c>
      <c r="E7" s="146"/>
      <c r="F7" s="146"/>
      <c r="G7" s="30" t="s">
        <v>157</v>
      </c>
      <c r="H7" s="66" t="s">
        <v>163</v>
      </c>
      <c r="I7" s="68">
        <f>D46</f>
        <v>0</v>
      </c>
      <c r="J7" s="33"/>
      <c r="K7" s="33"/>
    </row>
    <row r="8" spans="1:13" x14ac:dyDescent="0.25">
      <c r="B8" s="145" t="s">
        <v>150</v>
      </c>
      <c r="C8" s="145"/>
      <c r="D8" s="145" t="s">
        <v>155</v>
      </c>
      <c r="E8" s="145"/>
      <c r="F8" s="145"/>
      <c r="G8" s="30" t="s">
        <v>158</v>
      </c>
      <c r="H8" s="66" t="s">
        <v>162</v>
      </c>
      <c r="I8" s="68">
        <f>J46</f>
        <v>0</v>
      </c>
      <c r="J8" s="33"/>
      <c r="K8" s="33"/>
    </row>
    <row r="9" spans="1:13" x14ac:dyDescent="0.25">
      <c r="B9" s="145" t="s">
        <v>151</v>
      </c>
      <c r="C9" s="145"/>
      <c r="D9" s="145" t="s">
        <v>146</v>
      </c>
      <c r="E9" s="145"/>
      <c r="F9" s="145"/>
      <c r="G9" s="30" t="s">
        <v>159</v>
      </c>
      <c r="H9" s="66" t="s">
        <v>161</v>
      </c>
      <c r="I9" s="68">
        <f>IF(I6="OVERTYPE",I7-I8,I6+I7-I8)</f>
        <v>0</v>
      </c>
      <c r="J9" s="34"/>
      <c r="K9" s="34"/>
      <c r="L9" s="17"/>
    </row>
    <row r="10" spans="1:13" x14ac:dyDescent="0.25">
      <c r="B10" s="144"/>
      <c r="C10" s="144"/>
      <c r="D10" s="144"/>
      <c r="E10" s="144"/>
      <c r="F10" s="144"/>
      <c r="G10" s="21"/>
      <c r="H10" s="21"/>
      <c r="I10" s="4"/>
      <c r="J10" s="4"/>
      <c r="K10" s="4"/>
      <c r="L10" s="4"/>
      <c r="M10" s="4"/>
    </row>
    <row r="14" spans="1:13" x14ac:dyDescent="0.25">
      <c r="A14" s="6"/>
      <c r="B14" s="4"/>
      <c r="C14" s="8"/>
      <c r="D14" s="8"/>
    </row>
    <row r="15" spans="1:13" x14ac:dyDescent="0.25">
      <c r="A15" s="55" t="s">
        <v>97</v>
      </c>
      <c r="B15" s="56"/>
      <c r="C15" s="56"/>
      <c r="D15" s="56"/>
      <c r="F15" s="65" t="s">
        <v>10</v>
      </c>
      <c r="G15" s="65"/>
      <c r="H15" s="65"/>
      <c r="I15" s="65"/>
      <c r="J15" s="65"/>
      <c r="K15" s="65"/>
      <c r="L15" s="65"/>
      <c r="M15" s="65"/>
    </row>
    <row r="16" spans="1:13" x14ac:dyDescent="0.25">
      <c r="A16" s="54" t="s">
        <v>4</v>
      </c>
      <c r="B16" s="54" t="s">
        <v>185</v>
      </c>
      <c r="C16" s="54" t="s">
        <v>5</v>
      </c>
      <c r="D16" s="54" t="s">
        <v>130</v>
      </c>
      <c r="F16" s="64" t="s">
        <v>4</v>
      </c>
      <c r="G16" s="64" t="s">
        <v>177</v>
      </c>
      <c r="H16" s="64" t="s">
        <v>5</v>
      </c>
      <c r="I16" s="64" t="s">
        <v>147</v>
      </c>
      <c r="J16" s="64" t="s">
        <v>130</v>
      </c>
      <c r="K16" s="64" t="s">
        <v>183</v>
      </c>
      <c r="L16" s="64" t="s">
        <v>184</v>
      </c>
      <c r="M16" s="64" t="s">
        <v>216</v>
      </c>
    </row>
    <row r="17" spans="1:13" x14ac:dyDescent="0.25">
      <c r="A17" s="47"/>
      <c r="B17" s="48"/>
      <c r="C17" s="49"/>
      <c r="D17" s="50"/>
      <c r="F17" s="60"/>
      <c r="G17" s="61"/>
      <c r="H17" s="62"/>
      <c r="I17" s="61"/>
      <c r="J17" s="63"/>
      <c r="K17" s="63">
        <f t="shared" ref="K17:K45" si="0">IF(OR(J17="",J17=0),0,IF(z_VAT_FLAT_RATE_SCHEME="Yes",0,IF(M17="Yes",ROUND(J17/120%*20%,2),ROUND(J17/(100%+VLOOKUP(H17,Z_BANK_TABLE,3,FALSE))*VLOOKUP(H17,Z_BANK_TABLE,3,FALSE),2))))</f>
        <v>0</v>
      </c>
      <c r="L17" s="63">
        <f>J17-K17</f>
        <v>0</v>
      </c>
      <c r="M17" s="73" t="str">
        <f>IF(OR(IF(OR($J17="",$J17=0),"",INDEX(INDEX!$P$2:$P$93,MATCH($H17,INDEX!$O$2:$O$93,0)))="StdNo"),"No",IF(OR(IF(OR($J17="",$J17=0),"",INDEX(INDEX!$P$2:$P$93,MATCH($H17,INDEX!$O$2:$O$93,0)))="Std"),"Yes",""))</f>
        <v/>
      </c>
    </row>
    <row r="18" spans="1:13" x14ac:dyDescent="0.25">
      <c r="A18" s="47"/>
      <c r="B18" s="48"/>
      <c r="C18" s="49"/>
      <c r="D18" s="50"/>
      <c r="F18" s="60"/>
      <c r="G18" s="61"/>
      <c r="H18" s="62"/>
      <c r="I18" s="61"/>
      <c r="J18" s="63"/>
      <c r="K18" s="63">
        <f t="shared" si="0"/>
        <v>0</v>
      </c>
      <c r="L18" s="63">
        <f t="shared" ref="L18:L45" si="1">J18-K18</f>
        <v>0</v>
      </c>
      <c r="M18" s="73" t="str">
        <f>IF(OR(IF(OR($J18="",$J18=0),"",INDEX(INDEX!$P$2:$P$93,MATCH($H18,INDEX!$O$2:$O$93,0)))="StdNo"),"No",IF(OR(IF(OR($J18="",$J18=0),"",INDEX(INDEX!$P$2:$P$93,MATCH($H18,INDEX!$O$2:$O$93,0)))="Std"),"Yes",""))</f>
        <v/>
      </c>
    </row>
    <row r="19" spans="1:13" x14ac:dyDescent="0.25">
      <c r="A19" s="47"/>
      <c r="B19" s="48"/>
      <c r="C19" s="49"/>
      <c r="D19" s="50"/>
      <c r="F19" s="60"/>
      <c r="G19" s="61"/>
      <c r="H19" s="62"/>
      <c r="I19" s="61"/>
      <c r="J19" s="63"/>
      <c r="K19" s="63">
        <f t="shared" si="0"/>
        <v>0</v>
      </c>
      <c r="L19" s="63">
        <f t="shared" si="1"/>
        <v>0</v>
      </c>
      <c r="M19" s="73" t="str">
        <f>IF(OR(IF(OR($J19="",$J19=0),"",INDEX(INDEX!$P$2:$P$93,MATCH($H19,INDEX!$O$2:$O$93,0)))="StdNo"),"No",IF(OR(IF(OR($J19="",$J19=0),"",INDEX(INDEX!$P$2:$P$93,MATCH($H19,INDEX!$O$2:$O$93,0)))="Std"),"Yes",""))</f>
        <v/>
      </c>
    </row>
    <row r="20" spans="1:13" x14ac:dyDescent="0.25">
      <c r="A20" s="47"/>
      <c r="B20" s="48"/>
      <c r="C20" s="49"/>
      <c r="D20" s="50"/>
      <c r="F20" s="60"/>
      <c r="G20" s="61"/>
      <c r="H20" s="62"/>
      <c r="I20" s="61"/>
      <c r="J20" s="63"/>
      <c r="K20" s="63">
        <f t="shared" si="0"/>
        <v>0</v>
      </c>
      <c r="L20" s="63">
        <f t="shared" si="1"/>
        <v>0</v>
      </c>
      <c r="M20" s="73" t="str">
        <f>IF(OR(IF(OR($J20="",$J20=0),"",INDEX(INDEX!$P$2:$P$93,MATCH($H20,INDEX!$O$2:$O$93,0)))="StdNo"),"No",IF(OR(IF(OR($J20="",$J20=0),"",INDEX(INDEX!$P$2:$P$93,MATCH($H20,INDEX!$O$2:$O$93,0)))="Std"),"Yes",""))</f>
        <v/>
      </c>
    </row>
    <row r="21" spans="1:13" x14ac:dyDescent="0.25">
      <c r="A21" s="47"/>
      <c r="B21" s="48"/>
      <c r="C21" s="49"/>
      <c r="D21" s="50"/>
      <c r="F21" s="60"/>
      <c r="G21" s="61"/>
      <c r="H21" s="62"/>
      <c r="I21" s="61"/>
      <c r="J21" s="63"/>
      <c r="K21" s="63">
        <f t="shared" si="0"/>
        <v>0</v>
      </c>
      <c r="L21" s="63">
        <f t="shared" si="1"/>
        <v>0</v>
      </c>
      <c r="M21" s="73" t="str">
        <f>IF(OR(IF(OR($J21="",$J21=0),"",INDEX(INDEX!$P$2:$P$93,MATCH($H21,INDEX!$O$2:$O$93,0)))="StdNo"),"No",IF(OR(IF(OR($J21="",$J21=0),"",INDEX(INDEX!$P$2:$P$93,MATCH($H21,INDEX!$O$2:$O$93,0)))="Std"),"Yes",""))</f>
        <v/>
      </c>
    </row>
    <row r="22" spans="1:13" x14ac:dyDescent="0.25">
      <c r="A22" s="47"/>
      <c r="B22" s="48"/>
      <c r="C22" s="49"/>
      <c r="D22" s="50"/>
      <c r="F22" s="60"/>
      <c r="G22" s="61"/>
      <c r="H22" s="62"/>
      <c r="I22" s="61"/>
      <c r="J22" s="63"/>
      <c r="K22" s="63">
        <f t="shared" si="0"/>
        <v>0</v>
      </c>
      <c r="L22" s="63">
        <f t="shared" si="1"/>
        <v>0</v>
      </c>
      <c r="M22" s="73" t="str">
        <f>IF(OR(IF(OR($J22="",$J22=0),"",INDEX(INDEX!$P$2:$P$93,MATCH($H22,INDEX!$O$2:$O$93,0)))="StdNo"),"No",IF(OR(IF(OR($J22="",$J22=0),"",INDEX(INDEX!$P$2:$P$93,MATCH($H22,INDEX!$O$2:$O$93,0)))="Std"),"Yes",""))</f>
        <v/>
      </c>
    </row>
    <row r="23" spans="1:13" x14ac:dyDescent="0.25">
      <c r="A23" s="47"/>
      <c r="B23" s="48"/>
      <c r="C23" s="49"/>
      <c r="D23" s="50"/>
      <c r="F23" s="60"/>
      <c r="G23" s="61"/>
      <c r="H23" s="62"/>
      <c r="I23" s="61"/>
      <c r="J23" s="63"/>
      <c r="K23" s="63">
        <f t="shared" si="0"/>
        <v>0</v>
      </c>
      <c r="L23" s="63">
        <f t="shared" si="1"/>
        <v>0</v>
      </c>
      <c r="M23" s="73" t="str">
        <f>IF(OR(IF(OR($J23="",$J23=0),"",INDEX(INDEX!$P$2:$P$93,MATCH($H23,INDEX!$O$2:$O$93,0)))="StdNo"),"No",IF(OR(IF(OR($J23="",$J23=0),"",INDEX(INDEX!$P$2:$P$93,MATCH($H23,INDEX!$O$2:$O$93,0)))="Std"),"Yes",""))</f>
        <v/>
      </c>
    </row>
    <row r="24" spans="1:13" x14ac:dyDescent="0.25">
      <c r="A24" s="47"/>
      <c r="B24" s="48"/>
      <c r="C24" s="49"/>
      <c r="D24" s="50"/>
      <c r="F24" s="60"/>
      <c r="G24" s="61"/>
      <c r="H24" s="62"/>
      <c r="I24" s="61"/>
      <c r="J24" s="63"/>
      <c r="K24" s="63">
        <f t="shared" si="0"/>
        <v>0</v>
      </c>
      <c r="L24" s="63">
        <f t="shared" si="1"/>
        <v>0</v>
      </c>
      <c r="M24" s="73" t="str">
        <f>IF(OR(IF(OR($J24="",$J24=0),"",INDEX(INDEX!$P$2:$P$93,MATCH($H24,INDEX!$O$2:$O$93,0)))="StdNo"),"No",IF(OR(IF(OR($J24="",$J24=0),"",INDEX(INDEX!$P$2:$P$93,MATCH($H24,INDEX!$O$2:$O$93,0)))="Std"),"Yes",""))</f>
        <v/>
      </c>
    </row>
    <row r="25" spans="1:13" x14ac:dyDescent="0.25">
      <c r="A25" s="47"/>
      <c r="B25" s="48"/>
      <c r="C25" s="49"/>
      <c r="D25" s="50"/>
      <c r="F25" s="60"/>
      <c r="G25" s="61"/>
      <c r="H25" s="62"/>
      <c r="I25" s="61"/>
      <c r="J25" s="63"/>
      <c r="K25" s="63">
        <f t="shared" si="0"/>
        <v>0</v>
      </c>
      <c r="L25" s="63">
        <f t="shared" si="1"/>
        <v>0</v>
      </c>
      <c r="M25" s="73" t="str">
        <f>IF(OR(IF(OR($J25="",$J25=0),"",INDEX(INDEX!$P$2:$P$93,MATCH($H25,INDEX!$O$2:$O$93,0)))="StdNo"),"No",IF(OR(IF(OR($J25="",$J25=0),"",INDEX(INDEX!$P$2:$P$93,MATCH($H25,INDEX!$O$2:$O$93,0)))="Std"),"Yes",""))</f>
        <v/>
      </c>
    </row>
    <row r="26" spans="1:13" x14ac:dyDescent="0.25">
      <c r="A26" s="47"/>
      <c r="B26" s="48"/>
      <c r="C26" s="49"/>
      <c r="D26" s="50"/>
      <c r="F26" s="60"/>
      <c r="G26" s="61"/>
      <c r="H26" s="62"/>
      <c r="I26" s="61"/>
      <c r="J26" s="63"/>
      <c r="K26" s="63">
        <f t="shared" si="0"/>
        <v>0</v>
      </c>
      <c r="L26" s="63">
        <f t="shared" si="1"/>
        <v>0</v>
      </c>
      <c r="M26" s="73" t="str">
        <f>IF(OR(IF(OR($J26="",$J26=0),"",INDEX(INDEX!$P$2:$P$93,MATCH($H26,INDEX!$O$2:$O$93,0)))="StdNo"),"No",IF(OR(IF(OR($J26="",$J26=0),"",INDEX(INDEX!$P$2:$P$93,MATCH($H26,INDEX!$O$2:$O$93,0)))="Std"),"Yes",""))</f>
        <v/>
      </c>
    </row>
    <row r="27" spans="1:13" x14ac:dyDescent="0.25">
      <c r="A27" s="47"/>
      <c r="B27" s="48"/>
      <c r="C27" s="49"/>
      <c r="D27" s="50"/>
      <c r="F27" s="60"/>
      <c r="G27" s="61"/>
      <c r="H27" s="62"/>
      <c r="I27" s="61"/>
      <c r="J27" s="63"/>
      <c r="K27" s="63">
        <f t="shared" si="0"/>
        <v>0</v>
      </c>
      <c r="L27" s="63">
        <f t="shared" si="1"/>
        <v>0</v>
      </c>
      <c r="M27" s="73" t="str">
        <f>IF(OR(IF(OR($J27="",$J27=0),"",INDEX(INDEX!$P$2:$P$93,MATCH($H27,INDEX!$O$2:$O$93,0)))="StdNo"),"No",IF(OR(IF(OR($J27="",$J27=0),"",INDEX(INDEX!$P$2:$P$93,MATCH($H27,INDEX!$O$2:$O$93,0)))="Std"),"Yes",""))</f>
        <v/>
      </c>
    </row>
    <row r="28" spans="1:13" x14ac:dyDescent="0.25">
      <c r="A28" s="47"/>
      <c r="B28" s="48"/>
      <c r="C28" s="49"/>
      <c r="D28" s="50"/>
      <c r="F28" s="60"/>
      <c r="G28" s="61"/>
      <c r="H28" s="62"/>
      <c r="I28" s="61"/>
      <c r="J28" s="63"/>
      <c r="K28" s="63">
        <f t="shared" si="0"/>
        <v>0</v>
      </c>
      <c r="L28" s="63">
        <f t="shared" si="1"/>
        <v>0</v>
      </c>
      <c r="M28" s="73" t="str">
        <f>IF(OR(IF(OR($J28="",$J28=0),"",INDEX(INDEX!$P$2:$P$93,MATCH($H28,INDEX!$O$2:$O$93,0)))="StdNo"),"No",IF(OR(IF(OR($J28="",$J28=0),"",INDEX(INDEX!$P$2:$P$93,MATCH($H28,INDEX!$O$2:$O$93,0)))="Std"),"Yes",""))</f>
        <v/>
      </c>
    </row>
    <row r="29" spans="1:13" x14ac:dyDescent="0.25">
      <c r="A29" s="47"/>
      <c r="B29" s="48"/>
      <c r="C29" s="49"/>
      <c r="D29" s="50"/>
      <c r="F29" s="60"/>
      <c r="G29" s="61"/>
      <c r="H29" s="62"/>
      <c r="I29" s="61"/>
      <c r="J29" s="63"/>
      <c r="K29" s="63">
        <f t="shared" si="0"/>
        <v>0</v>
      </c>
      <c r="L29" s="63">
        <f t="shared" si="1"/>
        <v>0</v>
      </c>
      <c r="M29" s="73" t="str">
        <f>IF(OR(IF(OR($J29="",$J29=0),"",INDEX(INDEX!$P$2:$P$93,MATCH($H29,INDEX!$O$2:$O$93,0)))="StdNo"),"No",IF(OR(IF(OR($J29="",$J29=0),"",INDEX(INDEX!$P$2:$P$93,MATCH($H29,INDEX!$O$2:$O$93,0)))="Std"),"Yes",""))</f>
        <v/>
      </c>
    </row>
    <row r="30" spans="1:13" x14ac:dyDescent="0.25">
      <c r="A30" s="47"/>
      <c r="B30" s="48"/>
      <c r="C30" s="49"/>
      <c r="D30" s="50"/>
      <c r="F30" s="60"/>
      <c r="G30" s="61"/>
      <c r="H30" s="62"/>
      <c r="I30" s="61"/>
      <c r="J30" s="63"/>
      <c r="K30" s="63">
        <f t="shared" si="0"/>
        <v>0</v>
      </c>
      <c r="L30" s="63">
        <f t="shared" si="1"/>
        <v>0</v>
      </c>
      <c r="M30" s="73" t="str">
        <f>IF(OR(IF(OR($J30="",$J30=0),"",INDEX(INDEX!$P$2:$P$93,MATCH($H30,INDEX!$O$2:$O$93,0)))="StdNo"),"No",IF(OR(IF(OR($J30="",$J30=0),"",INDEX(INDEX!$P$2:$P$93,MATCH($H30,INDEX!$O$2:$O$93,0)))="Std"),"Yes",""))</f>
        <v/>
      </c>
    </row>
    <row r="31" spans="1:13" x14ac:dyDescent="0.25">
      <c r="A31" s="47"/>
      <c r="B31" s="48"/>
      <c r="C31" s="49"/>
      <c r="D31" s="50"/>
      <c r="F31" s="60"/>
      <c r="G31" s="61"/>
      <c r="H31" s="62"/>
      <c r="I31" s="61"/>
      <c r="J31" s="63"/>
      <c r="K31" s="63">
        <f t="shared" si="0"/>
        <v>0</v>
      </c>
      <c r="L31" s="63">
        <f t="shared" si="1"/>
        <v>0</v>
      </c>
      <c r="M31" s="73" t="str">
        <f>IF(OR(IF(OR($J31="",$J31=0),"",INDEX(INDEX!$P$2:$P$93,MATCH($H31,INDEX!$O$2:$O$93,0)))="StdNo"),"No",IF(OR(IF(OR($J31="",$J31=0),"",INDEX(INDEX!$P$2:$P$93,MATCH($H31,INDEX!$O$2:$O$93,0)))="Std"),"Yes",""))</f>
        <v/>
      </c>
    </row>
    <row r="32" spans="1:13" x14ac:dyDescent="0.25">
      <c r="A32" s="47"/>
      <c r="B32" s="48"/>
      <c r="C32" s="49"/>
      <c r="D32" s="50"/>
      <c r="F32" s="60"/>
      <c r="G32" s="61"/>
      <c r="H32" s="62"/>
      <c r="I32" s="61"/>
      <c r="J32" s="63"/>
      <c r="K32" s="63">
        <f t="shared" si="0"/>
        <v>0</v>
      </c>
      <c r="L32" s="63">
        <f t="shared" si="1"/>
        <v>0</v>
      </c>
      <c r="M32" s="73" t="str">
        <f>IF(OR(IF(OR($J32="",$J32=0),"",INDEX(INDEX!$P$2:$P$93,MATCH($H32,INDEX!$O$2:$O$93,0)))="StdNo"),"No",IF(OR(IF(OR($J32="",$J32=0),"",INDEX(INDEX!$P$2:$P$93,MATCH($H32,INDEX!$O$2:$O$93,0)))="Std"),"Yes",""))</f>
        <v/>
      </c>
    </row>
    <row r="33" spans="1:13" x14ac:dyDescent="0.25">
      <c r="A33" s="47"/>
      <c r="B33" s="48"/>
      <c r="C33" s="49"/>
      <c r="D33" s="50"/>
      <c r="F33" s="60"/>
      <c r="G33" s="61"/>
      <c r="H33" s="62"/>
      <c r="I33" s="61"/>
      <c r="J33" s="63"/>
      <c r="K33" s="63">
        <f t="shared" si="0"/>
        <v>0</v>
      </c>
      <c r="L33" s="63">
        <f t="shared" si="1"/>
        <v>0</v>
      </c>
      <c r="M33" s="73" t="str">
        <f>IF(OR(IF(OR($J33="",$J33=0),"",INDEX(INDEX!$P$2:$P$93,MATCH($H33,INDEX!$O$2:$O$93,0)))="StdNo"),"No",IF(OR(IF(OR($J33="",$J33=0),"",INDEX(INDEX!$P$2:$P$93,MATCH($H33,INDEX!$O$2:$O$93,0)))="Std"),"Yes",""))</f>
        <v/>
      </c>
    </row>
    <row r="34" spans="1:13" x14ac:dyDescent="0.25">
      <c r="A34" s="47"/>
      <c r="B34" s="48"/>
      <c r="C34" s="49"/>
      <c r="D34" s="50"/>
      <c r="F34" s="60"/>
      <c r="G34" s="61"/>
      <c r="H34" s="62"/>
      <c r="I34" s="61"/>
      <c r="J34" s="63"/>
      <c r="K34" s="63">
        <f t="shared" si="0"/>
        <v>0</v>
      </c>
      <c r="L34" s="63">
        <f t="shared" si="1"/>
        <v>0</v>
      </c>
      <c r="M34" s="73" t="str">
        <f>IF(OR(IF(OR($J34="",$J34=0),"",INDEX(INDEX!$P$2:$P$93,MATCH($H34,INDEX!$O$2:$O$93,0)))="StdNo"),"No",IF(OR(IF(OR($J34="",$J34=0),"",INDEX(INDEX!$P$2:$P$93,MATCH($H34,INDEX!$O$2:$O$93,0)))="Std"),"Yes",""))</f>
        <v/>
      </c>
    </row>
    <row r="35" spans="1:13" x14ac:dyDescent="0.25">
      <c r="A35" s="47"/>
      <c r="B35" s="48"/>
      <c r="C35" s="49"/>
      <c r="D35" s="50"/>
      <c r="F35" s="60"/>
      <c r="G35" s="61"/>
      <c r="H35" s="62"/>
      <c r="I35" s="61"/>
      <c r="J35" s="63"/>
      <c r="K35" s="63">
        <f t="shared" si="0"/>
        <v>0</v>
      </c>
      <c r="L35" s="63">
        <f t="shared" si="1"/>
        <v>0</v>
      </c>
      <c r="M35" s="73" t="str">
        <f>IF(OR(IF(OR($J35="",$J35=0),"",INDEX(INDEX!$P$2:$P$93,MATCH($H35,INDEX!$O$2:$O$93,0)))="StdNo"),"No",IF(OR(IF(OR($J35="",$J35=0),"",INDEX(INDEX!$P$2:$P$93,MATCH($H35,INDEX!$O$2:$O$93,0)))="Std"),"Yes",""))</f>
        <v/>
      </c>
    </row>
    <row r="36" spans="1:13" x14ac:dyDescent="0.25">
      <c r="A36" s="47"/>
      <c r="B36" s="48"/>
      <c r="C36" s="49"/>
      <c r="D36" s="50"/>
      <c r="F36" s="60"/>
      <c r="G36" s="61"/>
      <c r="H36" s="62"/>
      <c r="I36" s="61"/>
      <c r="J36" s="63"/>
      <c r="K36" s="63">
        <f t="shared" si="0"/>
        <v>0</v>
      </c>
      <c r="L36" s="63">
        <f t="shared" si="1"/>
        <v>0</v>
      </c>
      <c r="M36" s="73" t="str">
        <f>IF(OR(IF(OR($J36="",$J36=0),"",INDEX(INDEX!$P$2:$P$93,MATCH($H36,INDEX!$O$2:$O$93,0)))="StdNo"),"No",IF(OR(IF(OR($J36="",$J36=0),"",INDEX(INDEX!$P$2:$P$93,MATCH($H36,INDEX!$O$2:$O$93,0)))="Std"),"Yes",""))</f>
        <v/>
      </c>
    </row>
    <row r="37" spans="1:13" x14ac:dyDescent="0.25">
      <c r="A37" s="47"/>
      <c r="B37" s="48"/>
      <c r="C37" s="49"/>
      <c r="D37" s="50"/>
      <c r="F37" s="60"/>
      <c r="G37" s="61"/>
      <c r="H37" s="62"/>
      <c r="I37" s="61"/>
      <c r="J37" s="63"/>
      <c r="K37" s="63">
        <f t="shared" si="0"/>
        <v>0</v>
      </c>
      <c r="L37" s="63">
        <f t="shared" si="1"/>
        <v>0</v>
      </c>
      <c r="M37" s="73" t="str">
        <f>IF(OR(IF(OR($J37="",$J37=0),"",INDEX(INDEX!$P$2:$P$93,MATCH($H37,INDEX!$O$2:$O$93,0)))="StdNo"),"No",IF(OR(IF(OR($J37="",$J37=0),"",INDEX(INDEX!$P$2:$P$93,MATCH($H37,INDEX!$O$2:$O$93,0)))="Std"),"Yes",""))</f>
        <v/>
      </c>
    </row>
    <row r="38" spans="1:13" x14ac:dyDescent="0.25">
      <c r="A38" s="47"/>
      <c r="B38" s="48"/>
      <c r="C38" s="49"/>
      <c r="D38" s="50"/>
      <c r="F38" s="60"/>
      <c r="G38" s="61"/>
      <c r="H38" s="62"/>
      <c r="I38" s="61"/>
      <c r="J38" s="63"/>
      <c r="K38" s="63">
        <f t="shared" si="0"/>
        <v>0</v>
      </c>
      <c r="L38" s="63">
        <f t="shared" si="1"/>
        <v>0</v>
      </c>
      <c r="M38" s="73" t="str">
        <f>IF(OR(IF(OR($J38="",$J38=0),"",INDEX(INDEX!$P$2:$P$93,MATCH($H38,INDEX!$O$2:$O$93,0)))="StdNo"),"No",IF(OR(IF(OR($J38="",$J38=0),"",INDEX(INDEX!$P$2:$P$93,MATCH($H38,INDEX!$O$2:$O$93,0)))="Std"),"Yes",""))</f>
        <v/>
      </c>
    </row>
    <row r="39" spans="1:13" x14ac:dyDescent="0.25">
      <c r="A39" s="47"/>
      <c r="B39" s="48"/>
      <c r="C39" s="49"/>
      <c r="D39" s="50"/>
      <c r="F39" s="60"/>
      <c r="G39" s="61"/>
      <c r="H39" s="62"/>
      <c r="I39" s="61"/>
      <c r="J39" s="63"/>
      <c r="K39" s="63">
        <f t="shared" si="0"/>
        <v>0</v>
      </c>
      <c r="L39" s="63">
        <f t="shared" si="1"/>
        <v>0</v>
      </c>
      <c r="M39" s="73" t="str">
        <f>IF(OR(IF(OR($J39="",$J39=0),"",INDEX(INDEX!$P$2:$P$93,MATCH($H39,INDEX!$O$2:$O$93,0)))="StdNo"),"No",IF(OR(IF(OR($J39="",$J39=0),"",INDEX(INDEX!$P$2:$P$93,MATCH($H39,INDEX!$O$2:$O$93,0)))="Std"),"Yes",""))</f>
        <v/>
      </c>
    </row>
    <row r="40" spans="1:13" x14ac:dyDescent="0.25">
      <c r="A40" s="47"/>
      <c r="B40" s="48"/>
      <c r="C40" s="49"/>
      <c r="D40" s="50"/>
      <c r="F40" s="60"/>
      <c r="G40" s="61"/>
      <c r="H40" s="62"/>
      <c r="I40" s="61"/>
      <c r="J40" s="63"/>
      <c r="K40" s="63">
        <f t="shared" si="0"/>
        <v>0</v>
      </c>
      <c r="L40" s="63">
        <f t="shared" si="1"/>
        <v>0</v>
      </c>
      <c r="M40" s="73" t="str">
        <f>IF(OR(IF(OR($J40="",$J40=0),"",INDEX(INDEX!$P$2:$P$93,MATCH($H40,INDEX!$O$2:$O$93,0)))="StdNo"),"No",IF(OR(IF(OR($J40="",$J40=0),"",INDEX(INDEX!$P$2:$P$93,MATCH($H40,INDEX!$O$2:$O$93,0)))="Std"),"Yes",""))</f>
        <v/>
      </c>
    </row>
    <row r="41" spans="1:13" x14ac:dyDescent="0.25">
      <c r="A41" s="47"/>
      <c r="B41" s="48"/>
      <c r="C41" s="49"/>
      <c r="D41" s="50"/>
      <c r="F41" s="60"/>
      <c r="G41" s="61"/>
      <c r="H41" s="62"/>
      <c r="I41" s="61"/>
      <c r="J41" s="63"/>
      <c r="K41" s="63">
        <f t="shared" si="0"/>
        <v>0</v>
      </c>
      <c r="L41" s="63">
        <f t="shared" si="1"/>
        <v>0</v>
      </c>
      <c r="M41" s="73" t="str">
        <f>IF(OR(IF(OR($J41="",$J41=0),"",INDEX(INDEX!$P$2:$P$93,MATCH($H41,INDEX!$O$2:$O$93,0)))="StdNo"),"No",IF(OR(IF(OR($J41="",$J41=0),"",INDEX(INDEX!$P$2:$P$93,MATCH($H41,INDEX!$O$2:$O$93,0)))="Std"),"Yes",""))</f>
        <v/>
      </c>
    </row>
    <row r="42" spans="1:13" x14ac:dyDescent="0.25">
      <c r="A42" s="47"/>
      <c r="B42" s="48"/>
      <c r="C42" s="49"/>
      <c r="D42" s="50"/>
      <c r="F42" s="60"/>
      <c r="G42" s="61"/>
      <c r="H42" s="62"/>
      <c r="I42" s="61"/>
      <c r="J42" s="63"/>
      <c r="K42" s="63">
        <f t="shared" si="0"/>
        <v>0</v>
      </c>
      <c r="L42" s="63">
        <f t="shared" si="1"/>
        <v>0</v>
      </c>
      <c r="M42" s="73" t="str">
        <f>IF(OR(IF(OR($J42="",$J42=0),"",INDEX(INDEX!$P$2:$P$93,MATCH($H42,INDEX!$O$2:$O$93,0)))="StdNo"),"No",IF(OR(IF(OR($J42="",$J42=0),"",INDEX(INDEX!$P$2:$P$93,MATCH($H42,INDEX!$O$2:$O$93,0)))="Std"),"Yes",""))</f>
        <v/>
      </c>
    </row>
    <row r="43" spans="1:13" x14ac:dyDescent="0.25">
      <c r="A43" s="47"/>
      <c r="B43" s="48"/>
      <c r="C43" s="49"/>
      <c r="D43" s="50"/>
      <c r="F43" s="60"/>
      <c r="G43" s="61"/>
      <c r="H43" s="62"/>
      <c r="I43" s="61"/>
      <c r="J43" s="63"/>
      <c r="K43" s="63">
        <f t="shared" si="0"/>
        <v>0</v>
      </c>
      <c r="L43" s="63">
        <f t="shared" si="1"/>
        <v>0</v>
      </c>
      <c r="M43" s="73" t="str">
        <f>IF(OR(IF(OR($J43="",$J43=0),"",INDEX(INDEX!$P$2:$P$93,MATCH($H43,INDEX!$O$2:$O$93,0)))="StdNo"),"No",IF(OR(IF(OR($J43="",$J43=0),"",INDEX(INDEX!$P$2:$P$93,MATCH($H43,INDEX!$O$2:$O$93,0)))="Std"),"Yes",""))</f>
        <v/>
      </c>
    </row>
    <row r="44" spans="1:13" x14ac:dyDescent="0.25">
      <c r="A44" s="47"/>
      <c r="B44" s="48"/>
      <c r="C44" s="49"/>
      <c r="D44" s="50"/>
      <c r="F44" s="60"/>
      <c r="G44" s="61"/>
      <c r="H44" s="62"/>
      <c r="I44" s="61"/>
      <c r="J44" s="63"/>
      <c r="K44" s="63">
        <f t="shared" si="0"/>
        <v>0</v>
      </c>
      <c r="L44" s="63">
        <f t="shared" si="1"/>
        <v>0</v>
      </c>
      <c r="M44" s="73" t="str">
        <f>IF(OR(IF(OR($J44="",$J44=0),"",INDEX(INDEX!$P$2:$P$93,MATCH($H44,INDEX!$O$2:$O$93,0)))="StdNo"),"No",IF(OR(IF(OR($J44="",$J44=0),"",INDEX(INDEX!$P$2:$P$93,MATCH($H44,INDEX!$O$2:$O$93,0)))="Std"),"Yes",""))</f>
        <v/>
      </c>
    </row>
    <row r="45" spans="1:13" x14ac:dyDescent="0.25">
      <c r="A45" s="47"/>
      <c r="B45" s="48"/>
      <c r="C45" s="49"/>
      <c r="D45" s="50"/>
      <c r="F45" s="60"/>
      <c r="G45" s="61"/>
      <c r="H45" s="62"/>
      <c r="I45" s="61"/>
      <c r="J45" s="63"/>
      <c r="K45" s="63">
        <f t="shared" si="0"/>
        <v>0</v>
      </c>
      <c r="L45" s="63">
        <f t="shared" si="1"/>
        <v>0</v>
      </c>
      <c r="M45" s="73" t="str">
        <f>IF(OR(IF(OR($J45="",$J45=0),"",INDEX(INDEX!$P$2:$P$93,MATCH($H45,INDEX!$O$2:$O$93,0)))="StdNo"),"No",IF(OR(IF(OR($J45="",$J45=0),"",INDEX(INDEX!$P$2:$P$93,MATCH($H45,INDEX!$O$2:$O$93,0)))="Std"),"Yes",""))</f>
        <v/>
      </c>
    </row>
    <row r="46" spans="1:13" x14ac:dyDescent="0.25">
      <c r="A46" s="51" t="s">
        <v>6</v>
      </c>
      <c r="B46" s="52"/>
      <c r="C46" s="52"/>
      <c r="D46" s="53">
        <f>SUM(D17:D45)</f>
        <v>0</v>
      </c>
      <c r="F46" s="57" t="s">
        <v>6</v>
      </c>
      <c r="G46" s="58"/>
      <c r="H46" s="58"/>
      <c r="I46" s="58"/>
      <c r="J46" s="59">
        <f>SUM(J17:J45)</f>
        <v>0</v>
      </c>
      <c r="K46" s="59">
        <f>SUM(K17:K45)</f>
        <v>0</v>
      </c>
      <c r="L46" s="59">
        <f>SUM(L17:L45)</f>
        <v>0</v>
      </c>
      <c r="M46" s="58"/>
    </row>
  </sheetData>
  <mergeCells count="12">
    <mergeCell ref="B8:C8"/>
    <mergeCell ref="D8:F8"/>
    <mergeCell ref="B9:C9"/>
    <mergeCell ref="D9:F9"/>
    <mergeCell ref="B10:C10"/>
    <mergeCell ref="D10:F10"/>
    <mergeCell ref="C2:I2"/>
    <mergeCell ref="C3:I3"/>
    <mergeCell ref="B6:C6"/>
    <mergeCell ref="D6:F6"/>
    <mergeCell ref="B7:C7"/>
    <mergeCell ref="D7:F7"/>
  </mergeCells>
  <conditionalFormatting sqref="M17:M45">
    <cfRule type="cellIs" dxfId="1" priority="1" stopIfTrue="1" operator="equal">
      <formula>"Yes"</formula>
    </cfRule>
  </conditionalFormatting>
  <conditionalFormatting sqref="K17:K46">
    <cfRule type="cellIs" dxfId="0" priority="2" stopIfTrue="1" operator="notEqual">
      <formula>0</formula>
    </cfRule>
  </conditionalFormatting>
  <dataValidations count="3">
    <dataValidation type="list" allowBlank="1" showInputMessage="1" showErrorMessage="1" sqref="C17:C45" xr:uid="{00000000-0002-0000-0400-000000000000}">
      <formula1>z_RECEIPTS_LIST</formula1>
    </dataValidation>
    <dataValidation type="list" allowBlank="1" showInputMessage="1" showErrorMessage="1" sqref="H17:H45" xr:uid="{00000000-0002-0000-0400-000001000000}">
      <formula1>z_BANK_PAYMENTS_LIST</formula1>
    </dataValidation>
    <dataValidation type="list" allowBlank="1" showInputMessage="1" promptTitle="CLAIMING VAT" prompt="Transactions often have NO VAT._x000a_Only select 'Yes&quot; with a full VAT invoice (i.e. Supplier's UK VAT no, separate VAT &amp; total amounts, name, address, date, goods/services description)._x000a_Please include a copy of the invoice when sending your recordkeeping." sqref="M17:M45" xr:uid="{00000000-0002-0000-0400-000002000000}">
      <formula1>"Yes,No"</formula1>
    </dataValidation>
  </dataValidations>
  <hyperlinks>
    <hyperlink ref="B6:C6" r:id="rId1" display="Virtue guide to running a business" xr:uid="{00000000-0004-0000-0400-000000000000}"/>
    <hyperlink ref="B7:C7" r:id="rId2" display="Virtue guide to salary and dividends" xr:uid="{00000000-0004-0000-0400-000001000000}"/>
    <hyperlink ref="B8:C8" r:id="rId3" display="Registering for VAT" xr:uid="{00000000-0004-0000-0400-000002000000}"/>
    <hyperlink ref="B9:C9" r:id="rId4" display="PAYE &amp; wages" xr:uid="{00000000-0004-0000-0400-000003000000}"/>
    <hyperlink ref="D6:F6" r:id="rId5" display="Corporation tax" xr:uid="{00000000-0004-0000-0400-000004000000}"/>
    <hyperlink ref="D7:F7" r:id="rId6" display="Personal tax (self-assessment)" xr:uid="{00000000-0004-0000-0400-000005000000}"/>
    <hyperlink ref="D8:F8" r:id="rId7" display="Companies House &amp; statutory filing" xr:uid="{00000000-0004-0000-0400-000006000000}"/>
    <hyperlink ref="D9:F9" r:id="rId8" display="Claiming day-to-day expenses" xr:uid="{00000000-0004-0000-0400-000007000000}"/>
    <hyperlink ref="G6" r:id="rId9" xr:uid="{00000000-0004-0000-0400-000008000000}"/>
    <hyperlink ref="G7" r:id="rId10" xr:uid="{00000000-0004-0000-0400-000009000000}"/>
    <hyperlink ref="G8" r:id="rId11" xr:uid="{00000000-0004-0000-0400-00000A000000}"/>
    <hyperlink ref="G9" r:id="rId12" xr:uid="{00000000-0004-0000-0400-00000B000000}"/>
  </hyperlinks>
  <printOptions horizontalCentered="1"/>
  <pageMargins left="0.39370078740157483" right="0.39370078740157483" top="0.45" bottom="0.28000000000000003" header="0.22" footer="0.17"/>
  <pageSetup paperSize="9" scale="79" orientation="landscape" r:id="rId13"/>
  <drawing r:id="rId14"/>
  <legacy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93"/>
  <sheetViews>
    <sheetView showGridLines="0" topLeftCell="J1" workbookViewId="0">
      <selection activeCell="J4" sqref="J4"/>
    </sheetView>
  </sheetViews>
  <sheetFormatPr defaultRowHeight="15" x14ac:dyDescent="0.25"/>
  <cols>
    <col min="1" max="1" width="47.42578125" bestFit="1" customWidth="1"/>
    <col min="3" max="3" width="16.42578125" bestFit="1" customWidth="1"/>
    <col min="4" max="4" width="18" bestFit="1" customWidth="1"/>
    <col min="5" max="5" width="44" bestFit="1" customWidth="1"/>
    <col min="6" max="6" width="21.140625" bestFit="1" customWidth="1"/>
    <col min="7" max="7" width="27.85546875" bestFit="1" customWidth="1"/>
    <col min="8" max="8" width="21.140625" bestFit="1" customWidth="1"/>
    <col min="9" max="9" width="47.42578125" bestFit="1" customWidth="1"/>
    <col min="10" max="10" width="12.28515625" bestFit="1" customWidth="1"/>
    <col min="11" max="11" width="12.85546875" customWidth="1"/>
    <col min="14" max="14" width="10" customWidth="1"/>
    <col min="15" max="15" width="47.42578125" bestFit="1" customWidth="1"/>
    <col min="17" max="17" width="9.140625" style="28"/>
    <col min="19" max="19" width="47.42578125" bestFit="1" customWidth="1"/>
    <col min="21" max="21" width="9.140625" style="28"/>
  </cols>
  <sheetData>
    <row r="1" spans="1:24" x14ac:dyDescent="0.25">
      <c r="A1" t="s">
        <v>116</v>
      </c>
      <c r="B1" t="s">
        <v>121</v>
      </c>
      <c r="C1" t="s">
        <v>125</v>
      </c>
      <c r="D1" t="s">
        <v>124</v>
      </c>
      <c r="E1" t="s">
        <v>127</v>
      </c>
      <c r="F1" t="s">
        <v>129</v>
      </c>
      <c r="G1" t="s">
        <v>136</v>
      </c>
      <c r="H1" t="s">
        <v>173</v>
      </c>
      <c r="I1" t="s">
        <v>174</v>
      </c>
      <c r="J1" s="28" t="s">
        <v>189</v>
      </c>
      <c r="K1" s="28" t="s">
        <v>192</v>
      </c>
      <c r="O1" s="3" t="s">
        <v>193</v>
      </c>
      <c r="P1" s="3" t="s">
        <v>183</v>
      </c>
      <c r="Q1" s="3" t="s">
        <v>211</v>
      </c>
      <c r="S1" s="3" t="s">
        <v>210</v>
      </c>
      <c r="T1" s="3" t="s">
        <v>183</v>
      </c>
      <c r="U1" s="3" t="s">
        <v>211</v>
      </c>
      <c r="W1" s="3" t="s">
        <v>209</v>
      </c>
      <c r="X1" s="3"/>
    </row>
    <row r="2" spans="1:24" x14ac:dyDescent="0.25">
      <c r="A2" s="3" t="s">
        <v>96</v>
      </c>
      <c r="B2" t="s">
        <v>117</v>
      </c>
      <c r="C2" t="s">
        <v>113</v>
      </c>
      <c r="D2" t="s">
        <v>8</v>
      </c>
      <c r="E2" s="3" t="s">
        <v>186</v>
      </c>
      <c r="F2" t="s">
        <v>98</v>
      </c>
      <c r="G2" t="s">
        <v>140</v>
      </c>
      <c r="H2" t="s">
        <v>101</v>
      </c>
      <c r="I2" s="3" t="s">
        <v>96</v>
      </c>
      <c r="J2" s="28" t="s">
        <v>190</v>
      </c>
      <c r="K2" s="35">
        <v>5.0000000000000001E-3</v>
      </c>
      <c r="O2" t="s">
        <v>18</v>
      </c>
      <c r="P2" t="s">
        <v>194</v>
      </c>
      <c r="Q2" s="35">
        <f t="shared" ref="Q2:Q33" si="0">VLOOKUP(P2,z_VAT_RATES_TABLE,2)</f>
        <v>0.2</v>
      </c>
      <c r="S2" t="s">
        <v>18</v>
      </c>
      <c r="T2" t="s">
        <v>215</v>
      </c>
      <c r="U2" s="35">
        <f t="shared" ref="U2:U49" si="1">VLOOKUP(T2,z_VAT_RATES_TABLE,2)</f>
        <v>0</v>
      </c>
      <c r="W2" s="28" t="s">
        <v>195</v>
      </c>
      <c r="X2" s="35">
        <v>0</v>
      </c>
    </row>
    <row r="3" spans="1:24" x14ac:dyDescent="0.25">
      <c r="A3" t="s">
        <v>84</v>
      </c>
      <c r="B3" t="s">
        <v>118</v>
      </c>
      <c r="C3" t="s">
        <v>126</v>
      </c>
      <c r="D3" t="s">
        <v>111</v>
      </c>
      <c r="E3" s="28" t="s">
        <v>78</v>
      </c>
      <c r="F3" t="s">
        <v>99</v>
      </c>
      <c r="G3" t="s">
        <v>139</v>
      </c>
      <c r="H3" t="s">
        <v>102</v>
      </c>
      <c r="I3" s="28" t="s">
        <v>84</v>
      </c>
      <c r="J3" s="28" t="s">
        <v>117</v>
      </c>
      <c r="K3" s="35">
        <v>0.01</v>
      </c>
      <c r="O3" t="s">
        <v>0</v>
      </c>
      <c r="P3" t="s">
        <v>215</v>
      </c>
      <c r="Q3" s="35">
        <f t="shared" si="0"/>
        <v>0</v>
      </c>
      <c r="S3" t="s">
        <v>0</v>
      </c>
      <c r="T3" t="s">
        <v>215</v>
      </c>
      <c r="U3" s="35">
        <f t="shared" si="1"/>
        <v>0</v>
      </c>
      <c r="W3" s="28" t="s">
        <v>208</v>
      </c>
      <c r="X3" s="35">
        <v>0</v>
      </c>
    </row>
    <row r="4" spans="1:24" x14ac:dyDescent="0.25">
      <c r="A4" t="s">
        <v>83</v>
      </c>
      <c r="B4" t="s">
        <v>119</v>
      </c>
      <c r="D4" t="s">
        <v>112</v>
      </c>
      <c r="E4" s="28" t="s">
        <v>79</v>
      </c>
      <c r="F4" t="s">
        <v>100</v>
      </c>
      <c r="G4" t="s">
        <v>138</v>
      </c>
      <c r="H4" t="s">
        <v>103</v>
      </c>
      <c r="I4" s="28" t="s">
        <v>83</v>
      </c>
      <c r="K4" s="35">
        <v>1.4999999999999999E-2</v>
      </c>
      <c r="O4" t="s">
        <v>19</v>
      </c>
      <c r="P4" t="s">
        <v>195</v>
      </c>
      <c r="Q4" s="35">
        <f t="shared" si="0"/>
        <v>0</v>
      </c>
      <c r="S4" t="s">
        <v>19</v>
      </c>
      <c r="T4" t="s">
        <v>195</v>
      </c>
      <c r="U4" s="35">
        <f t="shared" si="1"/>
        <v>0</v>
      </c>
      <c r="W4" s="28" t="s">
        <v>197</v>
      </c>
      <c r="X4" s="35">
        <v>0</v>
      </c>
    </row>
    <row r="5" spans="1:24" x14ac:dyDescent="0.25">
      <c r="A5" t="s">
        <v>85</v>
      </c>
      <c r="B5" t="s">
        <v>120</v>
      </c>
      <c r="D5" t="s">
        <v>2</v>
      </c>
      <c r="E5" s="28" t="s">
        <v>81</v>
      </c>
      <c r="F5" t="s">
        <v>101</v>
      </c>
      <c r="G5" t="s">
        <v>137</v>
      </c>
      <c r="H5" t="s">
        <v>104</v>
      </c>
      <c r="I5" s="28" t="s">
        <v>85</v>
      </c>
      <c r="K5" s="35">
        <v>0.02</v>
      </c>
      <c r="O5" t="s">
        <v>207</v>
      </c>
      <c r="P5" t="s">
        <v>197</v>
      </c>
      <c r="Q5" s="35">
        <f t="shared" si="0"/>
        <v>0</v>
      </c>
      <c r="S5" t="s">
        <v>133</v>
      </c>
      <c r="T5" t="s">
        <v>196</v>
      </c>
      <c r="U5" s="35">
        <f t="shared" si="1"/>
        <v>0</v>
      </c>
      <c r="W5" s="28" t="s">
        <v>198</v>
      </c>
      <c r="X5" s="35">
        <v>0.05</v>
      </c>
    </row>
    <row r="6" spans="1:24" x14ac:dyDescent="0.25">
      <c r="A6" t="s">
        <v>56</v>
      </c>
      <c r="E6" s="28" t="s">
        <v>30</v>
      </c>
      <c r="F6" t="s">
        <v>102</v>
      </c>
      <c r="H6" t="s">
        <v>105</v>
      </c>
      <c r="I6" s="28" t="s">
        <v>56</v>
      </c>
      <c r="K6" s="35">
        <v>2.5000000000000001E-2</v>
      </c>
      <c r="O6" t="s">
        <v>1</v>
      </c>
      <c r="P6" t="s">
        <v>215</v>
      </c>
      <c r="Q6" s="35">
        <f t="shared" si="0"/>
        <v>0</v>
      </c>
      <c r="S6" t="s">
        <v>22</v>
      </c>
      <c r="T6" t="s">
        <v>196</v>
      </c>
      <c r="U6" s="35">
        <f t="shared" si="1"/>
        <v>0</v>
      </c>
      <c r="W6" s="28" t="s">
        <v>194</v>
      </c>
      <c r="X6" s="35">
        <v>0.2</v>
      </c>
    </row>
    <row r="7" spans="1:24" x14ac:dyDescent="0.25">
      <c r="A7" t="s">
        <v>82</v>
      </c>
      <c r="E7" s="28" t="s">
        <v>134</v>
      </c>
      <c r="F7" t="s">
        <v>103</v>
      </c>
      <c r="H7" t="s">
        <v>106</v>
      </c>
      <c r="I7" s="28" t="s">
        <v>82</v>
      </c>
      <c r="K7" s="35">
        <v>0.03</v>
      </c>
      <c r="O7" t="s">
        <v>20</v>
      </c>
      <c r="P7" t="s">
        <v>195</v>
      </c>
      <c r="Q7" s="35">
        <f t="shared" si="0"/>
        <v>0</v>
      </c>
      <c r="S7" t="s">
        <v>134</v>
      </c>
      <c r="T7" t="s">
        <v>215</v>
      </c>
      <c r="U7" s="35">
        <f t="shared" si="1"/>
        <v>0</v>
      </c>
      <c r="W7" t="s">
        <v>215</v>
      </c>
      <c r="X7" s="72">
        <v>0</v>
      </c>
    </row>
    <row r="8" spans="1:24" x14ac:dyDescent="0.25">
      <c r="A8" t="s">
        <v>32</v>
      </c>
      <c r="E8" s="28" t="s">
        <v>41</v>
      </c>
      <c r="F8" t="s">
        <v>104</v>
      </c>
      <c r="H8" t="s">
        <v>107</v>
      </c>
      <c r="I8" s="28" t="s">
        <v>32</v>
      </c>
      <c r="K8" s="35">
        <v>3.5000000000000003E-2</v>
      </c>
      <c r="O8" t="s">
        <v>21</v>
      </c>
      <c r="P8" t="s">
        <v>215</v>
      </c>
      <c r="Q8" s="35">
        <f t="shared" si="0"/>
        <v>0</v>
      </c>
      <c r="S8" t="s">
        <v>23</v>
      </c>
      <c r="T8" t="s">
        <v>197</v>
      </c>
      <c r="U8" s="35">
        <f t="shared" si="1"/>
        <v>0</v>
      </c>
      <c r="W8" s="28" t="s">
        <v>196</v>
      </c>
      <c r="X8" s="35">
        <v>0</v>
      </c>
    </row>
    <row r="9" spans="1:24" x14ac:dyDescent="0.25">
      <c r="A9" t="s">
        <v>18</v>
      </c>
      <c r="E9" s="28" t="s">
        <v>42</v>
      </c>
      <c r="F9" t="s">
        <v>105</v>
      </c>
      <c r="H9" t="s">
        <v>100</v>
      </c>
      <c r="I9" s="28" t="s">
        <v>18</v>
      </c>
      <c r="K9" s="35">
        <v>0.04</v>
      </c>
      <c r="O9" t="s">
        <v>133</v>
      </c>
      <c r="P9" t="s">
        <v>196</v>
      </c>
      <c r="Q9" s="35">
        <f t="shared" si="0"/>
        <v>0</v>
      </c>
      <c r="S9" t="s">
        <v>26</v>
      </c>
      <c r="T9" t="s">
        <v>197</v>
      </c>
      <c r="U9" s="35">
        <f t="shared" si="1"/>
        <v>0</v>
      </c>
      <c r="W9" s="28"/>
      <c r="X9" s="35"/>
    </row>
    <row r="10" spans="1:24" x14ac:dyDescent="0.25">
      <c r="A10" t="s">
        <v>19</v>
      </c>
      <c r="E10" t="s">
        <v>3</v>
      </c>
      <c r="F10" t="s">
        <v>106</v>
      </c>
      <c r="I10" s="28" t="s">
        <v>19</v>
      </c>
      <c r="K10" s="35">
        <v>4.4999999999999998E-2</v>
      </c>
      <c r="O10" t="s">
        <v>22</v>
      </c>
      <c r="P10" t="s">
        <v>196</v>
      </c>
      <c r="Q10" s="35">
        <f t="shared" si="0"/>
        <v>0</v>
      </c>
      <c r="S10" t="s">
        <v>28</v>
      </c>
      <c r="T10" t="s">
        <v>215</v>
      </c>
      <c r="U10" s="35">
        <f t="shared" si="1"/>
        <v>0</v>
      </c>
      <c r="W10" s="28"/>
      <c r="X10" s="35"/>
    </row>
    <row r="11" spans="1:24" x14ac:dyDescent="0.25">
      <c r="A11" t="s">
        <v>1</v>
      </c>
      <c r="E11" t="s">
        <v>58</v>
      </c>
      <c r="F11" t="s">
        <v>107</v>
      </c>
      <c r="I11" s="28" t="s">
        <v>1</v>
      </c>
      <c r="K11" s="35">
        <v>0.05</v>
      </c>
      <c r="O11" t="s">
        <v>134</v>
      </c>
      <c r="P11" t="s">
        <v>215</v>
      </c>
      <c r="Q11" s="35">
        <f t="shared" si="0"/>
        <v>0</v>
      </c>
      <c r="S11" t="s">
        <v>29</v>
      </c>
      <c r="T11" t="s">
        <v>197</v>
      </c>
      <c r="U11" s="35">
        <f t="shared" si="1"/>
        <v>0</v>
      </c>
      <c r="W11" s="28"/>
      <c r="X11" s="35"/>
    </row>
    <row r="12" spans="1:24" x14ac:dyDescent="0.25">
      <c r="A12" t="s">
        <v>134</v>
      </c>
      <c r="E12" t="s">
        <v>63</v>
      </c>
      <c r="F12" t="s">
        <v>108</v>
      </c>
      <c r="I12" s="28" t="s">
        <v>134</v>
      </c>
      <c r="K12" s="35">
        <v>5.5E-2</v>
      </c>
      <c r="O12" t="s">
        <v>23</v>
      </c>
      <c r="P12" t="s">
        <v>197</v>
      </c>
      <c r="Q12" s="35">
        <f t="shared" si="0"/>
        <v>0</v>
      </c>
      <c r="S12" t="s">
        <v>30</v>
      </c>
      <c r="T12" t="s">
        <v>215</v>
      </c>
      <c r="U12" s="35">
        <f t="shared" si="1"/>
        <v>0</v>
      </c>
      <c r="W12" s="28"/>
      <c r="X12" s="35"/>
    </row>
    <row r="13" spans="1:24" x14ac:dyDescent="0.25">
      <c r="A13" t="s">
        <v>35</v>
      </c>
      <c r="E13" t="s">
        <v>12</v>
      </c>
      <c r="F13" t="s">
        <v>109</v>
      </c>
      <c r="I13" s="28" t="s">
        <v>35</v>
      </c>
      <c r="K13" s="35">
        <v>0.06</v>
      </c>
      <c r="O13" t="s">
        <v>24</v>
      </c>
      <c r="P13" t="s">
        <v>197</v>
      </c>
      <c r="Q13" s="35">
        <f t="shared" si="0"/>
        <v>0</v>
      </c>
      <c r="S13" t="s">
        <v>31</v>
      </c>
      <c r="T13" t="s">
        <v>215</v>
      </c>
      <c r="U13" s="35">
        <f t="shared" si="1"/>
        <v>0</v>
      </c>
      <c r="W13" s="28"/>
      <c r="X13" s="35"/>
    </row>
    <row r="14" spans="1:24" x14ac:dyDescent="0.25">
      <c r="A14" t="s">
        <v>41</v>
      </c>
      <c r="E14" s="3" t="s">
        <v>187</v>
      </c>
      <c r="F14" t="s">
        <v>110</v>
      </c>
      <c r="I14" s="28" t="s">
        <v>41</v>
      </c>
      <c r="K14" s="35">
        <v>6.5000000000000002E-2</v>
      </c>
      <c r="O14" t="s">
        <v>25</v>
      </c>
      <c r="P14" t="s">
        <v>197</v>
      </c>
      <c r="Q14" s="35">
        <f t="shared" si="0"/>
        <v>0</v>
      </c>
      <c r="S14" t="s">
        <v>37</v>
      </c>
      <c r="T14" t="s">
        <v>195</v>
      </c>
      <c r="U14" s="35">
        <f t="shared" si="1"/>
        <v>0</v>
      </c>
      <c r="W14" s="28"/>
      <c r="X14" s="35"/>
    </row>
    <row r="15" spans="1:24" x14ac:dyDescent="0.25">
      <c r="A15" t="s">
        <v>42</v>
      </c>
      <c r="E15" t="s">
        <v>0</v>
      </c>
      <c r="I15" s="28" t="s">
        <v>42</v>
      </c>
      <c r="K15" s="35">
        <v>7.0000000000000007E-2</v>
      </c>
      <c r="O15" t="s">
        <v>26</v>
      </c>
      <c r="P15" t="s">
        <v>197</v>
      </c>
      <c r="Q15" s="35">
        <f t="shared" si="0"/>
        <v>0</v>
      </c>
      <c r="S15" t="s">
        <v>38</v>
      </c>
      <c r="T15" t="s">
        <v>215</v>
      </c>
      <c r="U15" s="35">
        <f t="shared" si="1"/>
        <v>0</v>
      </c>
      <c r="W15" s="28"/>
      <c r="X15" s="35"/>
    </row>
    <row r="16" spans="1:24" x14ac:dyDescent="0.25">
      <c r="A16" t="s">
        <v>43</v>
      </c>
      <c r="E16" s="28" t="s">
        <v>133</v>
      </c>
      <c r="I16" s="28" t="s">
        <v>43</v>
      </c>
      <c r="K16" s="35">
        <v>7.4999999999999997E-2</v>
      </c>
      <c r="O16" t="s">
        <v>27</v>
      </c>
      <c r="P16" t="s">
        <v>197</v>
      </c>
      <c r="Q16" s="35">
        <f t="shared" si="0"/>
        <v>0</v>
      </c>
      <c r="S16" t="s">
        <v>41</v>
      </c>
      <c r="T16" t="s">
        <v>195</v>
      </c>
      <c r="U16" s="35">
        <f t="shared" si="1"/>
        <v>0</v>
      </c>
      <c r="W16" s="28"/>
      <c r="X16" s="35"/>
    </row>
    <row r="17" spans="1:21" x14ac:dyDescent="0.25">
      <c r="A17" t="s">
        <v>48</v>
      </c>
      <c r="E17" t="s">
        <v>43</v>
      </c>
      <c r="I17" s="28" t="s">
        <v>48</v>
      </c>
      <c r="K17" s="35">
        <v>0.08</v>
      </c>
      <c r="O17" t="s">
        <v>28</v>
      </c>
      <c r="P17" t="s">
        <v>215</v>
      </c>
      <c r="Q17" s="35">
        <f t="shared" si="0"/>
        <v>0</v>
      </c>
      <c r="S17" t="s">
        <v>42</v>
      </c>
      <c r="T17" t="s">
        <v>195</v>
      </c>
      <c r="U17" s="35">
        <f t="shared" si="1"/>
        <v>0</v>
      </c>
    </row>
    <row r="18" spans="1:21" x14ac:dyDescent="0.25">
      <c r="A18" t="s">
        <v>47</v>
      </c>
      <c r="E18" t="s">
        <v>49</v>
      </c>
      <c r="I18" s="28" t="s">
        <v>47</v>
      </c>
      <c r="K18" s="35">
        <v>8.5000000000000006E-2</v>
      </c>
      <c r="O18" t="s">
        <v>29</v>
      </c>
      <c r="P18" t="s">
        <v>197</v>
      </c>
      <c r="Q18" s="35">
        <f t="shared" si="0"/>
        <v>0</v>
      </c>
      <c r="S18" t="s">
        <v>43</v>
      </c>
      <c r="T18" t="s">
        <v>215</v>
      </c>
      <c r="U18" s="35">
        <f t="shared" si="1"/>
        <v>0</v>
      </c>
    </row>
    <row r="19" spans="1:21" x14ac:dyDescent="0.25">
      <c r="A19" t="s">
        <v>54</v>
      </c>
      <c r="E19" t="s">
        <v>51</v>
      </c>
      <c r="I19" s="28" t="s">
        <v>54</v>
      </c>
      <c r="K19" s="35">
        <v>0.09</v>
      </c>
      <c r="O19" t="s">
        <v>30</v>
      </c>
      <c r="P19" t="s">
        <v>215</v>
      </c>
      <c r="Q19" s="35">
        <f t="shared" si="0"/>
        <v>0</v>
      </c>
      <c r="S19" t="s">
        <v>44</v>
      </c>
      <c r="T19" t="s">
        <v>215</v>
      </c>
      <c r="U19" s="35">
        <f t="shared" si="1"/>
        <v>0</v>
      </c>
    </row>
    <row r="20" spans="1:21" x14ac:dyDescent="0.25">
      <c r="A20" t="s">
        <v>3</v>
      </c>
      <c r="E20" t="s">
        <v>52</v>
      </c>
      <c r="I20" s="28" t="s">
        <v>3</v>
      </c>
      <c r="K20" s="35">
        <v>9.5000000000000001E-2</v>
      </c>
      <c r="O20" t="s">
        <v>31</v>
      </c>
      <c r="P20" t="s">
        <v>215</v>
      </c>
      <c r="Q20" s="35">
        <f t="shared" si="0"/>
        <v>0</v>
      </c>
      <c r="S20" t="s">
        <v>45</v>
      </c>
      <c r="T20" t="s">
        <v>196</v>
      </c>
      <c r="U20" s="35">
        <f t="shared" si="1"/>
        <v>0</v>
      </c>
    </row>
    <row r="21" spans="1:21" x14ac:dyDescent="0.25">
      <c r="A21" t="s">
        <v>58</v>
      </c>
      <c r="E21" t="s">
        <v>59</v>
      </c>
      <c r="I21" s="28" t="s">
        <v>58</v>
      </c>
      <c r="K21" s="35">
        <v>0.1</v>
      </c>
      <c r="O21" t="s">
        <v>32</v>
      </c>
      <c r="P21" t="s">
        <v>197</v>
      </c>
      <c r="Q21" s="35">
        <f t="shared" si="0"/>
        <v>0</v>
      </c>
      <c r="S21" t="s">
        <v>46</v>
      </c>
      <c r="T21" t="s">
        <v>198</v>
      </c>
      <c r="U21" s="35">
        <f t="shared" si="1"/>
        <v>0.05</v>
      </c>
    </row>
    <row r="22" spans="1:21" x14ac:dyDescent="0.25">
      <c r="A22" t="s">
        <v>62</v>
      </c>
      <c r="E22" t="s">
        <v>69</v>
      </c>
      <c r="I22" s="28" t="s">
        <v>62</v>
      </c>
      <c r="K22" s="35">
        <v>0.105</v>
      </c>
      <c r="O22" t="s">
        <v>199</v>
      </c>
      <c r="P22" t="s">
        <v>215</v>
      </c>
      <c r="Q22" s="35">
        <f t="shared" si="0"/>
        <v>0</v>
      </c>
      <c r="S22" t="s">
        <v>49</v>
      </c>
      <c r="T22" t="s">
        <v>215</v>
      </c>
      <c r="U22" s="35">
        <f t="shared" si="1"/>
        <v>0</v>
      </c>
    </row>
    <row r="23" spans="1:21" x14ac:dyDescent="0.25">
      <c r="A23" t="s">
        <v>63</v>
      </c>
      <c r="E23" t="s">
        <v>73</v>
      </c>
      <c r="I23" s="28" t="s">
        <v>63</v>
      </c>
      <c r="K23" s="35">
        <v>0.11</v>
      </c>
      <c r="O23" t="s">
        <v>200</v>
      </c>
      <c r="P23" t="s">
        <v>215</v>
      </c>
      <c r="Q23" s="35">
        <f t="shared" si="0"/>
        <v>0</v>
      </c>
      <c r="S23" t="s">
        <v>50</v>
      </c>
      <c r="T23" t="s">
        <v>196</v>
      </c>
      <c r="U23" s="35">
        <f t="shared" si="1"/>
        <v>0</v>
      </c>
    </row>
    <row r="24" spans="1:21" x14ac:dyDescent="0.25">
      <c r="A24" t="s">
        <v>64</v>
      </c>
      <c r="E24" t="s">
        <v>54</v>
      </c>
      <c r="I24" s="28" t="s">
        <v>64</v>
      </c>
      <c r="K24" s="35">
        <v>0.115</v>
      </c>
      <c r="O24" t="s">
        <v>201</v>
      </c>
      <c r="P24" t="s">
        <v>215</v>
      </c>
      <c r="Q24" s="35">
        <f t="shared" si="0"/>
        <v>0</v>
      </c>
      <c r="S24" t="s">
        <v>51</v>
      </c>
      <c r="T24" t="s">
        <v>215</v>
      </c>
      <c r="U24" s="35">
        <f t="shared" si="1"/>
        <v>0</v>
      </c>
    </row>
    <row r="25" spans="1:21" x14ac:dyDescent="0.25">
      <c r="A25" t="s">
        <v>67</v>
      </c>
      <c r="I25" s="28" t="s">
        <v>67</v>
      </c>
      <c r="K25" s="35">
        <v>0.12</v>
      </c>
      <c r="O25" t="s">
        <v>202</v>
      </c>
      <c r="P25" t="s">
        <v>215</v>
      </c>
      <c r="Q25" s="35">
        <f t="shared" si="0"/>
        <v>0</v>
      </c>
      <c r="S25" t="s">
        <v>52</v>
      </c>
      <c r="T25" t="s">
        <v>215</v>
      </c>
      <c r="U25" s="35">
        <f t="shared" si="1"/>
        <v>0</v>
      </c>
    </row>
    <row r="26" spans="1:21" x14ac:dyDescent="0.25">
      <c r="A26" t="s">
        <v>69</v>
      </c>
      <c r="I26" s="28" t="s">
        <v>69</v>
      </c>
      <c r="K26" s="35">
        <v>0.125</v>
      </c>
      <c r="O26" t="s">
        <v>33</v>
      </c>
      <c r="P26" t="s">
        <v>197</v>
      </c>
      <c r="Q26" s="35">
        <f t="shared" si="0"/>
        <v>0</v>
      </c>
      <c r="S26" t="s">
        <v>54</v>
      </c>
      <c r="T26" t="s">
        <v>196</v>
      </c>
      <c r="U26" s="35">
        <f t="shared" si="1"/>
        <v>0</v>
      </c>
    </row>
    <row r="27" spans="1:21" x14ac:dyDescent="0.25">
      <c r="A27" t="s">
        <v>78</v>
      </c>
      <c r="I27" s="28" t="s">
        <v>78</v>
      </c>
      <c r="K27" s="35">
        <v>0.13</v>
      </c>
      <c r="O27" t="s">
        <v>34</v>
      </c>
      <c r="P27" t="s">
        <v>197</v>
      </c>
      <c r="Q27" s="35">
        <f t="shared" si="0"/>
        <v>0</v>
      </c>
      <c r="S27" t="s">
        <v>55</v>
      </c>
      <c r="T27" t="s">
        <v>195</v>
      </c>
      <c r="U27" s="35">
        <f t="shared" si="1"/>
        <v>0</v>
      </c>
    </row>
    <row r="28" spans="1:21" x14ac:dyDescent="0.25">
      <c r="A28" t="s">
        <v>79</v>
      </c>
      <c r="I28" s="28" t="s">
        <v>79</v>
      </c>
      <c r="K28" s="35">
        <v>0.13500000000000001</v>
      </c>
      <c r="O28" t="s">
        <v>35</v>
      </c>
      <c r="P28" t="s">
        <v>197</v>
      </c>
      <c r="Q28" s="35">
        <f t="shared" si="0"/>
        <v>0</v>
      </c>
      <c r="S28" t="s">
        <v>56</v>
      </c>
      <c r="T28" t="s">
        <v>197</v>
      </c>
      <c r="U28" s="35">
        <f t="shared" si="1"/>
        <v>0</v>
      </c>
    </row>
    <row r="29" spans="1:21" x14ac:dyDescent="0.25">
      <c r="A29" t="s">
        <v>80</v>
      </c>
      <c r="I29" s="28" t="s">
        <v>80</v>
      </c>
      <c r="K29" s="35">
        <v>0.14000000000000001</v>
      </c>
      <c r="O29" t="s">
        <v>85</v>
      </c>
      <c r="P29" t="s">
        <v>197</v>
      </c>
      <c r="Q29" s="35">
        <f t="shared" si="0"/>
        <v>0</v>
      </c>
      <c r="S29" t="s">
        <v>3</v>
      </c>
      <c r="T29" t="s">
        <v>195</v>
      </c>
      <c r="U29" s="35">
        <f t="shared" si="1"/>
        <v>0</v>
      </c>
    </row>
    <row r="30" spans="1:21" x14ac:dyDescent="0.25">
      <c r="A30" t="s">
        <v>81</v>
      </c>
      <c r="I30" s="28" t="s">
        <v>81</v>
      </c>
      <c r="K30" s="35">
        <v>0.14499999999999999</v>
      </c>
      <c r="O30" t="s">
        <v>93</v>
      </c>
      <c r="P30" t="s">
        <v>197</v>
      </c>
      <c r="Q30" s="35">
        <f t="shared" si="0"/>
        <v>0</v>
      </c>
      <c r="S30" t="s">
        <v>58</v>
      </c>
      <c r="T30" t="s">
        <v>215</v>
      </c>
      <c r="U30" s="35">
        <f t="shared" si="1"/>
        <v>0</v>
      </c>
    </row>
    <row r="31" spans="1:21" x14ac:dyDescent="0.25">
      <c r="A31" s="3" t="s">
        <v>95</v>
      </c>
      <c r="I31" s="3" t="s">
        <v>95</v>
      </c>
      <c r="K31" s="35">
        <v>0.15</v>
      </c>
      <c r="O31" t="s">
        <v>94</v>
      </c>
      <c r="P31" t="s">
        <v>197</v>
      </c>
      <c r="Q31" s="35">
        <f t="shared" si="0"/>
        <v>0</v>
      </c>
      <c r="S31" t="s">
        <v>59</v>
      </c>
      <c r="T31" t="s">
        <v>215</v>
      </c>
      <c r="U31" s="35">
        <f t="shared" si="1"/>
        <v>0</v>
      </c>
    </row>
    <row r="32" spans="1:21" x14ac:dyDescent="0.25">
      <c r="A32" t="s">
        <v>0</v>
      </c>
      <c r="I32" s="28" t="s">
        <v>0</v>
      </c>
      <c r="K32" s="35">
        <v>0.155</v>
      </c>
      <c r="O32" t="s">
        <v>88</v>
      </c>
      <c r="P32" t="s">
        <v>197</v>
      </c>
      <c r="Q32" s="35">
        <f t="shared" si="0"/>
        <v>0</v>
      </c>
      <c r="S32" t="s">
        <v>60</v>
      </c>
      <c r="T32" t="s">
        <v>215</v>
      </c>
      <c r="U32" s="35">
        <f t="shared" si="1"/>
        <v>0</v>
      </c>
    </row>
    <row r="33" spans="1:21" x14ac:dyDescent="0.25">
      <c r="A33" t="s">
        <v>20</v>
      </c>
      <c r="I33" s="28" t="s">
        <v>20</v>
      </c>
      <c r="K33" s="35">
        <v>0.16</v>
      </c>
      <c r="O33" t="s">
        <v>89</v>
      </c>
      <c r="P33" t="s">
        <v>197</v>
      </c>
      <c r="Q33" s="35">
        <f t="shared" si="0"/>
        <v>0</v>
      </c>
      <c r="S33" t="s">
        <v>61</v>
      </c>
      <c r="T33" t="s">
        <v>215</v>
      </c>
      <c r="U33" s="35">
        <f t="shared" si="1"/>
        <v>0</v>
      </c>
    </row>
    <row r="34" spans="1:21" x14ac:dyDescent="0.25">
      <c r="A34" t="s">
        <v>21</v>
      </c>
      <c r="I34" s="28" t="s">
        <v>21</v>
      </c>
      <c r="K34" s="35">
        <v>0.16500000000000001</v>
      </c>
      <c r="O34" t="s">
        <v>90</v>
      </c>
      <c r="P34" t="s">
        <v>197</v>
      </c>
      <c r="Q34" s="35">
        <f t="shared" ref="Q34:Q65" si="2">VLOOKUP(P34,z_VAT_RATES_TABLE,2)</f>
        <v>0</v>
      </c>
      <c r="S34" t="s">
        <v>62</v>
      </c>
      <c r="T34" t="s">
        <v>196</v>
      </c>
      <c r="U34" s="35">
        <f t="shared" si="1"/>
        <v>0</v>
      </c>
    </row>
    <row r="35" spans="1:21" x14ac:dyDescent="0.25">
      <c r="A35" t="s">
        <v>133</v>
      </c>
      <c r="I35" s="28" t="s">
        <v>133</v>
      </c>
      <c r="O35" t="s">
        <v>83</v>
      </c>
      <c r="P35" t="s">
        <v>197</v>
      </c>
      <c r="Q35" s="35">
        <f t="shared" si="2"/>
        <v>0</v>
      </c>
      <c r="S35" t="s">
        <v>63</v>
      </c>
      <c r="T35" t="s">
        <v>196</v>
      </c>
      <c r="U35" s="35">
        <f t="shared" si="1"/>
        <v>0</v>
      </c>
    </row>
    <row r="36" spans="1:21" x14ac:dyDescent="0.25">
      <c r="A36" t="s">
        <v>22</v>
      </c>
      <c r="I36" s="28" t="s">
        <v>22</v>
      </c>
      <c r="O36" t="s">
        <v>86</v>
      </c>
      <c r="P36" t="s">
        <v>197</v>
      </c>
      <c r="Q36" s="35">
        <f t="shared" si="2"/>
        <v>0</v>
      </c>
      <c r="S36" t="s">
        <v>64</v>
      </c>
      <c r="T36" t="s">
        <v>195</v>
      </c>
      <c r="U36" s="35">
        <f t="shared" si="1"/>
        <v>0</v>
      </c>
    </row>
    <row r="37" spans="1:21" x14ac:dyDescent="0.25">
      <c r="A37" t="s">
        <v>23</v>
      </c>
      <c r="I37" s="28" t="s">
        <v>23</v>
      </c>
      <c r="O37" t="s">
        <v>87</v>
      </c>
      <c r="P37" t="s">
        <v>197</v>
      </c>
      <c r="Q37" s="35">
        <f t="shared" si="2"/>
        <v>0</v>
      </c>
      <c r="S37" t="s">
        <v>65</v>
      </c>
      <c r="T37" t="s">
        <v>215</v>
      </c>
      <c r="U37" s="35">
        <f t="shared" si="1"/>
        <v>0</v>
      </c>
    </row>
    <row r="38" spans="1:21" x14ac:dyDescent="0.25">
      <c r="A38" t="s">
        <v>24</v>
      </c>
      <c r="I38" s="28" t="s">
        <v>24</v>
      </c>
      <c r="O38" t="s">
        <v>36</v>
      </c>
      <c r="P38" t="s">
        <v>195</v>
      </c>
      <c r="Q38" s="35">
        <f t="shared" si="2"/>
        <v>0</v>
      </c>
      <c r="S38" t="s">
        <v>66</v>
      </c>
      <c r="T38" t="s">
        <v>215</v>
      </c>
      <c r="U38" s="35">
        <f t="shared" si="1"/>
        <v>0</v>
      </c>
    </row>
    <row r="39" spans="1:21" x14ac:dyDescent="0.25">
      <c r="A39" t="s">
        <v>25</v>
      </c>
      <c r="I39" s="28" t="s">
        <v>25</v>
      </c>
      <c r="O39" t="s">
        <v>37</v>
      </c>
      <c r="P39" t="s">
        <v>195</v>
      </c>
      <c r="Q39" s="35">
        <f t="shared" si="2"/>
        <v>0</v>
      </c>
      <c r="S39" t="s">
        <v>68</v>
      </c>
      <c r="T39" t="s">
        <v>196</v>
      </c>
      <c r="U39" s="35">
        <f t="shared" si="1"/>
        <v>0</v>
      </c>
    </row>
    <row r="40" spans="1:21" x14ac:dyDescent="0.25">
      <c r="A40" t="s">
        <v>26</v>
      </c>
      <c r="I40" s="28" t="s">
        <v>26</v>
      </c>
      <c r="O40" t="s">
        <v>38</v>
      </c>
      <c r="P40" t="s">
        <v>215</v>
      </c>
      <c r="Q40" s="35">
        <f t="shared" si="2"/>
        <v>0</v>
      </c>
      <c r="S40" t="s">
        <v>69</v>
      </c>
      <c r="T40" t="s">
        <v>215</v>
      </c>
      <c r="U40" s="35">
        <f t="shared" si="1"/>
        <v>0</v>
      </c>
    </row>
    <row r="41" spans="1:21" x14ac:dyDescent="0.25">
      <c r="A41" t="s">
        <v>27</v>
      </c>
      <c r="I41" s="28" t="s">
        <v>27</v>
      </c>
      <c r="O41" t="s">
        <v>39</v>
      </c>
      <c r="P41" t="s">
        <v>197</v>
      </c>
      <c r="Q41" s="35">
        <f t="shared" si="2"/>
        <v>0</v>
      </c>
      <c r="S41" t="s">
        <v>70</v>
      </c>
      <c r="T41" t="s">
        <v>196</v>
      </c>
      <c r="U41" s="35">
        <f t="shared" si="1"/>
        <v>0</v>
      </c>
    </row>
    <row r="42" spans="1:21" x14ac:dyDescent="0.25">
      <c r="A42" t="s">
        <v>28</v>
      </c>
      <c r="I42" s="28" t="s">
        <v>28</v>
      </c>
      <c r="O42" t="s">
        <v>40</v>
      </c>
      <c r="P42" t="s">
        <v>197</v>
      </c>
      <c r="Q42" s="35">
        <f t="shared" si="2"/>
        <v>0</v>
      </c>
      <c r="S42" t="s">
        <v>71</v>
      </c>
      <c r="T42" t="s">
        <v>215</v>
      </c>
      <c r="U42" s="35">
        <f t="shared" si="1"/>
        <v>0</v>
      </c>
    </row>
    <row r="43" spans="1:21" x14ac:dyDescent="0.25">
      <c r="A43" t="s">
        <v>29</v>
      </c>
      <c r="I43" s="28" t="s">
        <v>29</v>
      </c>
      <c r="O43" t="s">
        <v>41</v>
      </c>
      <c r="P43" t="s">
        <v>195</v>
      </c>
      <c r="Q43" s="35">
        <f t="shared" si="2"/>
        <v>0</v>
      </c>
      <c r="S43" t="s">
        <v>72</v>
      </c>
      <c r="T43" t="s">
        <v>196</v>
      </c>
      <c r="U43" s="35">
        <f t="shared" si="1"/>
        <v>0</v>
      </c>
    </row>
    <row r="44" spans="1:21" x14ac:dyDescent="0.25">
      <c r="A44" t="s">
        <v>30</v>
      </c>
      <c r="I44" s="28" t="s">
        <v>30</v>
      </c>
      <c r="O44" t="s">
        <v>42</v>
      </c>
      <c r="P44" t="s">
        <v>195</v>
      </c>
      <c r="Q44" s="35">
        <f t="shared" si="2"/>
        <v>0</v>
      </c>
      <c r="S44" t="s">
        <v>73</v>
      </c>
      <c r="T44" t="s">
        <v>215</v>
      </c>
      <c r="U44" s="35">
        <f t="shared" si="1"/>
        <v>0</v>
      </c>
    </row>
    <row r="45" spans="1:21" x14ac:dyDescent="0.25">
      <c r="A45" t="s">
        <v>31</v>
      </c>
      <c r="I45" s="28" t="s">
        <v>31</v>
      </c>
      <c r="O45" t="s">
        <v>43</v>
      </c>
      <c r="P45" t="s">
        <v>215</v>
      </c>
      <c r="Q45" s="35">
        <f t="shared" si="2"/>
        <v>0</v>
      </c>
      <c r="S45" t="s">
        <v>78</v>
      </c>
      <c r="T45" t="s">
        <v>196</v>
      </c>
      <c r="U45" s="35">
        <f t="shared" si="1"/>
        <v>0</v>
      </c>
    </row>
    <row r="46" spans="1:21" x14ac:dyDescent="0.25">
      <c r="A46" t="s">
        <v>33</v>
      </c>
      <c r="I46" s="28" t="s">
        <v>33</v>
      </c>
      <c r="O46" t="s">
        <v>44</v>
      </c>
      <c r="P46" t="s">
        <v>215</v>
      </c>
      <c r="Q46" s="35">
        <f t="shared" si="2"/>
        <v>0</v>
      </c>
      <c r="S46" t="s">
        <v>79</v>
      </c>
      <c r="T46" t="s">
        <v>215</v>
      </c>
      <c r="U46" s="35">
        <f t="shared" si="1"/>
        <v>0</v>
      </c>
    </row>
    <row r="47" spans="1:21" x14ac:dyDescent="0.25">
      <c r="A47" t="s">
        <v>34</v>
      </c>
      <c r="I47" s="28" t="s">
        <v>34</v>
      </c>
      <c r="O47" t="s">
        <v>45</v>
      </c>
      <c r="P47" t="s">
        <v>196</v>
      </c>
      <c r="Q47" s="35">
        <f t="shared" si="2"/>
        <v>0</v>
      </c>
      <c r="S47" t="s">
        <v>80</v>
      </c>
      <c r="T47" t="s">
        <v>196</v>
      </c>
      <c r="U47" s="35">
        <f t="shared" si="1"/>
        <v>0</v>
      </c>
    </row>
    <row r="48" spans="1:21" x14ac:dyDescent="0.25">
      <c r="A48" t="s">
        <v>93</v>
      </c>
      <c r="I48" s="28" t="s">
        <v>93</v>
      </c>
      <c r="O48" t="s">
        <v>206</v>
      </c>
      <c r="P48" t="s">
        <v>195</v>
      </c>
      <c r="Q48" s="35">
        <f t="shared" si="2"/>
        <v>0</v>
      </c>
      <c r="S48" t="s">
        <v>81</v>
      </c>
      <c r="T48" t="s">
        <v>215</v>
      </c>
      <c r="U48" s="35">
        <f t="shared" si="1"/>
        <v>0</v>
      </c>
    </row>
    <row r="49" spans="1:21" x14ac:dyDescent="0.25">
      <c r="A49" t="s">
        <v>94</v>
      </c>
      <c r="I49" s="28" t="s">
        <v>94</v>
      </c>
      <c r="O49" t="s">
        <v>46</v>
      </c>
      <c r="P49" t="s">
        <v>198</v>
      </c>
      <c r="Q49" s="35">
        <f t="shared" si="2"/>
        <v>0.05</v>
      </c>
      <c r="S49" t="s">
        <v>12</v>
      </c>
      <c r="T49" t="s">
        <v>197</v>
      </c>
      <c r="U49" s="35">
        <f t="shared" si="1"/>
        <v>0</v>
      </c>
    </row>
    <row r="50" spans="1:21" x14ac:dyDescent="0.25">
      <c r="A50" t="s">
        <v>88</v>
      </c>
      <c r="I50" s="28" t="s">
        <v>88</v>
      </c>
      <c r="O50" t="s">
        <v>204</v>
      </c>
      <c r="P50" t="s">
        <v>197</v>
      </c>
      <c r="Q50" s="35">
        <f t="shared" si="2"/>
        <v>0</v>
      </c>
    </row>
    <row r="51" spans="1:21" x14ac:dyDescent="0.25">
      <c r="A51" t="s">
        <v>89</v>
      </c>
      <c r="I51" s="28" t="s">
        <v>89</v>
      </c>
      <c r="O51" t="s">
        <v>48</v>
      </c>
      <c r="P51" t="s">
        <v>215</v>
      </c>
      <c r="Q51" s="35">
        <f t="shared" si="2"/>
        <v>0</v>
      </c>
    </row>
    <row r="52" spans="1:21" x14ac:dyDescent="0.25">
      <c r="A52" t="s">
        <v>90</v>
      </c>
      <c r="I52" s="28" t="s">
        <v>90</v>
      </c>
      <c r="O52" t="s">
        <v>47</v>
      </c>
      <c r="P52" t="s">
        <v>196</v>
      </c>
      <c r="Q52" s="35">
        <f t="shared" si="2"/>
        <v>0</v>
      </c>
    </row>
    <row r="53" spans="1:21" x14ac:dyDescent="0.25">
      <c r="A53" t="s">
        <v>86</v>
      </c>
      <c r="I53" s="28" t="s">
        <v>86</v>
      </c>
      <c r="O53" t="s">
        <v>49</v>
      </c>
      <c r="P53" t="s">
        <v>215</v>
      </c>
      <c r="Q53" s="35">
        <f t="shared" si="2"/>
        <v>0</v>
      </c>
    </row>
    <row r="54" spans="1:21" x14ac:dyDescent="0.25">
      <c r="A54" t="s">
        <v>87</v>
      </c>
      <c r="I54" s="28" t="s">
        <v>87</v>
      </c>
      <c r="O54" t="s">
        <v>50</v>
      </c>
      <c r="P54" t="s">
        <v>196</v>
      </c>
      <c r="Q54" s="35">
        <f t="shared" si="2"/>
        <v>0</v>
      </c>
    </row>
    <row r="55" spans="1:21" x14ac:dyDescent="0.25">
      <c r="A55" t="s">
        <v>36</v>
      </c>
      <c r="I55" s="28" t="s">
        <v>36</v>
      </c>
      <c r="O55" t="s">
        <v>51</v>
      </c>
      <c r="P55" t="s">
        <v>215</v>
      </c>
      <c r="Q55" s="35">
        <f t="shared" si="2"/>
        <v>0</v>
      </c>
    </row>
    <row r="56" spans="1:21" x14ac:dyDescent="0.25">
      <c r="A56" t="s">
        <v>37</v>
      </c>
      <c r="I56" s="28" t="s">
        <v>37</v>
      </c>
      <c r="O56" t="s">
        <v>52</v>
      </c>
      <c r="P56" t="s">
        <v>215</v>
      </c>
      <c r="Q56" s="35">
        <f t="shared" si="2"/>
        <v>0</v>
      </c>
    </row>
    <row r="57" spans="1:21" x14ac:dyDescent="0.25">
      <c r="A57" t="s">
        <v>38</v>
      </c>
      <c r="I57" s="28" t="s">
        <v>38</v>
      </c>
      <c r="O57" t="s">
        <v>53</v>
      </c>
      <c r="P57" t="s">
        <v>215</v>
      </c>
      <c r="Q57" s="35">
        <f t="shared" si="2"/>
        <v>0</v>
      </c>
    </row>
    <row r="58" spans="1:21" x14ac:dyDescent="0.25">
      <c r="A58" t="s">
        <v>39</v>
      </c>
      <c r="I58" s="28" t="s">
        <v>39</v>
      </c>
      <c r="O58" t="s">
        <v>54</v>
      </c>
      <c r="P58" t="s">
        <v>196</v>
      </c>
      <c r="Q58" s="35">
        <f t="shared" si="2"/>
        <v>0</v>
      </c>
    </row>
    <row r="59" spans="1:21" x14ac:dyDescent="0.25">
      <c r="A59" t="s">
        <v>40</v>
      </c>
      <c r="I59" s="28" t="s">
        <v>40</v>
      </c>
      <c r="O59" t="s">
        <v>55</v>
      </c>
      <c r="P59" t="s">
        <v>195</v>
      </c>
      <c r="Q59" s="35">
        <f t="shared" si="2"/>
        <v>0</v>
      </c>
    </row>
    <row r="60" spans="1:21" x14ac:dyDescent="0.25">
      <c r="A60" t="s">
        <v>44</v>
      </c>
      <c r="I60" s="28" t="s">
        <v>44</v>
      </c>
      <c r="O60" t="s">
        <v>56</v>
      </c>
      <c r="P60" t="s">
        <v>197</v>
      </c>
      <c r="Q60" s="35">
        <f t="shared" si="2"/>
        <v>0</v>
      </c>
    </row>
    <row r="61" spans="1:21" x14ac:dyDescent="0.25">
      <c r="A61" t="s">
        <v>45</v>
      </c>
      <c r="I61" s="28" t="s">
        <v>45</v>
      </c>
      <c r="O61" t="s">
        <v>57</v>
      </c>
      <c r="P61" t="s">
        <v>196</v>
      </c>
      <c r="Q61" s="35">
        <f t="shared" si="2"/>
        <v>0</v>
      </c>
    </row>
    <row r="62" spans="1:21" x14ac:dyDescent="0.25">
      <c r="A62" t="s">
        <v>46</v>
      </c>
      <c r="I62" s="28" t="s">
        <v>46</v>
      </c>
      <c r="O62" t="s">
        <v>3</v>
      </c>
      <c r="P62" t="s">
        <v>195</v>
      </c>
      <c r="Q62" s="35">
        <f t="shared" si="2"/>
        <v>0</v>
      </c>
    </row>
    <row r="63" spans="1:21" x14ac:dyDescent="0.25">
      <c r="A63" t="s">
        <v>49</v>
      </c>
      <c r="I63" s="28" t="s">
        <v>49</v>
      </c>
      <c r="O63" t="s">
        <v>58</v>
      </c>
      <c r="P63" t="s">
        <v>215</v>
      </c>
      <c r="Q63" s="35">
        <f t="shared" si="2"/>
        <v>0</v>
      </c>
    </row>
    <row r="64" spans="1:21" x14ac:dyDescent="0.25">
      <c r="A64" t="s">
        <v>50</v>
      </c>
      <c r="I64" s="28" t="s">
        <v>50</v>
      </c>
      <c r="O64" t="s">
        <v>59</v>
      </c>
      <c r="P64" t="s">
        <v>215</v>
      </c>
      <c r="Q64" s="35">
        <f t="shared" si="2"/>
        <v>0</v>
      </c>
    </row>
    <row r="65" spans="1:17" x14ac:dyDescent="0.25">
      <c r="A65" t="s">
        <v>51</v>
      </c>
      <c r="I65" s="28" t="s">
        <v>51</v>
      </c>
      <c r="O65" t="s">
        <v>205</v>
      </c>
      <c r="P65" t="s">
        <v>197</v>
      </c>
      <c r="Q65" s="35">
        <f t="shared" si="2"/>
        <v>0</v>
      </c>
    </row>
    <row r="66" spans="1:17" x14ac:dyDescent="0.25">
      <c r="A66" t="s">
        <v>52</v>
      </c>
      <c r="I66" s="28" t="s">
        <v>52</v>
      </c>
      <c r="O66" t="s">
        <v>203</v>
      </c>
      <c r="P66" t="s">
        <v>197</v>
      </c>
      <c r="Q66" s="35">
        <f t="shared" ref="Q66:Q93" si="3">VLOOKUP(P66,z_VAT_RATES_TABLE,2)</f>
        <v>0</v>
      </c>
    </row>
    <row r="67" spans="1:17" x14ac:dyDescent="0.25">
      <c r="A67" t="s">
        <v>53</v>
      </c>
      <c r="I67" s="28" t="s">
        <v>53</v>
      </c>
      <c r="O67" t="s">
        <v>60</v>
      </c>
      <c r="P67" t="s">
        <v>215</v>
      </c>
      <c r="Q67" s="35">
        <f t="shared" si="3"/>
        <v>0</v>
      </c>
    </row>
    <row r="68" spans="1:17" x14ac:dyDescent="0.25">
      <c r="A68" t="s">
        <v>55</v>
      </c>
      <c r="I68" s="28" t="s">
        <v>55</v>
      </c>
      <c r="O68" t="s">
        <v>61</v>
      </c>
      <c r="P68" t="s">
        <v>215</v>
      </c>
      <c r="Q68" s="35">
        <f t="shared" si="3"/>
        <v>0</v>
      </c>
    </row>
    <row r="69" spans="1:17" x14ac:dyDescent="0.25">
      <c r="A69" t="s">
        <v>57</v>
      </c>
      <c r="I69" s="28" t="s">
        <v>57</v>
      </c>
      <c r="O69" t="s">
        <v>62</v>
      </c>
      <c r="P69" t="s">
        <v>196</v>
      </c>
      <c r="Q69" s="35">
        <f t="shared" si="3"/>
        <v>0</v>
      </c>
    </row>
    <row r="70" spans="1:17" x14ac:dyDescent="0.25">
      <c r="A70" t="s">
        <v>59</v>
      </c>
      <c r="I70" s="28" t="s">
        <v>59</v>
      </c>
      <c r="O70" t="s">
        <v>63</v>
      </c>
      <c r="P70" t="s">
        <v>196</v>
      </c>
      <c r="Q70" s="35">
        <f t="shared" si="3"/>
        <v>0</v>
      </c>
    </row>
    <row r="71" spans="1:17" x14ac:dyDescent="0.25">
      <c r="A71" t="s">
        <v>60</v>
      </c>
      <c r="I71" s="28" t="s">
        <v>60</v>
      </c>
      <c r="O71" t="s">
        <v>64</v>
      </c>
      <c r="P71" t="s">
        <v>195</v>
      </c>
      <c r="Q71" s="35">
        <f t="shared" si="3"/>
        <v>0</v>
      </c>
    </row>
    <row r="72" spans="1:17" x14ac:dyDescent="0.25">
      <c r="A72" t="s">
        <v>61</v>
      </c>
      <c r="I72" s="28" t="s">
        <v>61</v>
      </c>
      <c r="O72" t="s">
        <v>84</v>
      </c>
      <c r="P72" t="s">
        <v>197</v>
      </c>
      <c r="Q72" s="35">
        <f t="shared" si="3"/>
        <v>0</v>
      </c>
    </row>
    <row r="73" spans="1:17" x14ac:dyDescent="0.25">
      <c r="A73" t="s">
        <v>91</v>
      </c>
      <c r="I73" s="28" t="s">
        <v>91</v>
      </c>
      <c r="O73" t="s">
        <v>91</v>
      </c>
      <c r="P73" t="s">
        <v>197</v>
      </c>
      <c r="Q73" s="35">
        <f t="shared" si="3"/>
        <v>0</v>
      </c>
    </row>
    <row r="74" spans="1:17" x14ac:dyDescent="0.25">
      <c r="A74" t="s">
        <v>92</v>
      </c>
      <c r="I74" s="28" t="s">
        <v>92</v>
      </c>
      <c r="O74" t="s">
        <v>92</v>
      </c>
      <c r="P74" t="s">
        <v>197</v>
      </c>
      <c r="Q74" s="35">
        <f t="shared" si="3"/>
        <v>0</v>
      </c>
    </row>
    <row r="75" spans="1:17" x14ac:dyDescent="0.25">
      <c r="A75" t="s">
        <v>65</v>
      </c>
      <c r="I75" s="28" t="s">
        <v>65</v>
      </c>
      <c r="O75" t="s">
        <v>65</v>
      </c>
      <c r="P75" t="s">
        <v>215</v>
      </c>
      <c r="Q75" s="35">
        <f t="shared" si="3"/>
        <v>0</v>
      </c>
    </row>
    <row r="76" spans="1:17" x14ac:dyDescent="0.25">
      <c r="A76" t="s">
        <v>66</v>
      </c>
      <c r="I76" s="28" t="s">
        <v>66</v>
      </c>
      <c r="O76" t="s">
        <v>66</v>
      </c>
      <c r="P76" t="s">
        <v>215</v>
      </c>
      <c r="Q76" s="35">
        <f t="shared" si="3"/>
        <v>0</v>
      </c>
    </row>
    <row r="77" spans="1:17" x14ac:dyDescent="0.25">
      <c r="A77" t="s">
        <v>68</v>
      </c>
      <c r="I77" s="28" t="s">
        <v>68</v>
      </c>
      <c r="O77" t="s">
        <v>67</v>
      </c>
      <c r="P77" t="s">
        <v>197</v>
      </c>
      <c r="Q77" s="35">
        <f t="shared" si="3"/>
        <v>0</v>
      </c>
    </row>
    <row r="78" spans="1:17" x14ac:dyDescent="0.25">
      <c r="A78" t="s">
        <v>70</v>
      </c>
      <c r="I78" s="28" t="s">
        <v>70</v>
      </c>
      <c r="O78" t="s">
        <v>68</v>
      </c>
      <c r="P78" t="s">
        <v>196</v>
      </c>
      <c r="Q78" s="35">
        <f t="shared" si="3"/>
        <v>0</v>
      </c>
    </row>
    <row r="79" spans="1:17" x14ac:dyDescent="0.25">
      <c r="A79" t="s">
        <v>71</v>
      </c>
      <c r="I79" s="28" t="s">
        <v>71</v>
      </c>
      <c r="O79" t="s">
        <v>69</v>
      </c>
      <c r="P79" t="s">
        <v>215</v>
      </c>
      <c r="Q79" s="35">
        <f t="shared" si="3"/>
        <v>0</v>
      </c>
    </row>
    <row r="80" spans="1:17" x14ac:dyDescent="0.25">
      <c r="A80" t="s">
        <v>72</v>
      </c>
      <c r="I80" s="28" t="s">
        <v>72</v>
      </c>
      <c r="O80" t="s">
        <v>70</v>
      </c>
      <c r="P80" t="s">
        <v>196</v>
      </c>
      <c r="Q80" s="35">
        <f t="shared" si="3"/>
        <v>0</v>
      </c>
    </row>
    <row r="81" spans="1:17" x14ac:dyDescent="0.25">
      <c r="A81" t="s">
        <v>73</v>
      </c>
      <c r="I81" s="28" t="s">
        <v>73</v>
      </c>
      <c r="O81" t="s">
        <v>71</v>
      </c>
      <c r="P81" t="s">
        <v>215</v>
      </c>
      <c r="Q81" s="35">
        <f t="shared" si="3"/>
        <v>0</v>
      </c>
    </row>
    <row r="82" spans="1:17" x14ac:dyDescent="0.25">
      <c r="A82" t="s">
        <v>74</v>
      </c>
      <c r="I82" s="28" t="s">
        <v>74</v>
      </c>
      <c r="O82" t="s">
        <v>72</v>
      </c>
      <c r="P82" t="s">
        <v>196</v>
      </c>
      <c r="Q82" s="35">
        <f t="shared" si="3"/>
        <v>0</v>
      </c>
    </row>
    <row r="83" spans="1:17" x14ac:dyDescent="0.25">
      <c r="A83" t="s">
        <v>75</v>
      </c>
      <c r="I83" s="28" t="s">
        <v>75</v>
      </c>
      <c r="O83" t="s">
        <v>73</v>
      </c>
      <c r="P83" t="s">
        <v>215</v>
      </c>
      <c r="Q83" s="35">
        <f t="shared" si="3"/>
        <v>0</v>
      </c>
    </row>
    <row r="84" spans="1:17" x14ac:dyDescent="0.25">
      <c r="A84" t="s">
        <v>76</v>
      </c>
      <c r="I84" s="28" t="s">
        <v>76</v>
      </c>
      <c r="O84" t="s">
        <v>78</v>
      </c>
      <c r="P84" t="s">
        <v>196</v>
      </c>
      <c r="Q84" s="35">
        <f t="shared" si="3"/>
        <v>0</v>
      </c>
    </row>
    <row r="85" spans="1:17" x14ac:dyDescent="0.25">
      <c r="A85" t="s">
        <v>77</v>
      </c>
      <c r="I85" s="28" t="s">
        <v>77</v>
      </c>
      <c r="O85" t="s">
        <v>79</v>
      </c>
      <c r="P85" t="s">
        <v>215</v>
      </c>
      <c r="Q85" s="35">
        <f t="shared" si="3"/>
        <v>0</v>
      </c>
    </row>
    <row r="86" spans="1:17" x14ac:dyDescent="0.25">
      <c r="A86" t="s">
        <v>12</v>
      </c>
      <c r="I86" s="28" t="s">
        <v>12</v>
      </c>
      <c r="O86" t="s">
        <v>80</v>
      </c>
      <c r="P86" t="s">
        <v>196</v>
      </c>
      <c r="Q86" s="35">
        <f t="shared" si="3"/>
        <v>0</v>
      </c>
    </row>
    <row r="87" spans="1:17" x14ac:dyDescent="0.25">
      <c r="O87" t="s">
        <v>81</v>
      </c>
      <c r="P87" t="s">
        <v>215</v>
      </c>
      <c r="Q87" s="35">
        <f t="shared" si="3"/>
        <v>0</v>
      </c>
    </row>
    <row r="88" spans="1:17" x14ac:dyDescent="0.25">
      <c r="O88" t="s">
        <v>74</v>
      </c>
      <c r="P88" t="s">
        <v>197</v>
      </c>
      <c r="Q88" s="35">
        <f t="shared" si="3"/>
        <v>0</v>
      </c>
    </row>
    <row r="89" spans="1:17" x14ac:dyDescent="0.25">
      <c r="O89" t="s">
        <v>75</v>
      </c>
      <c r="P89" t="s">
        <v>197</v>
      </c>
      <c r="Q89" s="35">
        <f t="shared" si="3"/>
        <v>0</v>
      </c>
    </row>
    <row r="90" spans="1:17" x14ac:dyDescent="0.25">
      <c r="A90" s="9" t="s">
        <v>17</v>
      </c>
      <c r="O90" t="s">
        <v>76</v>
      </c>
      <c r="P90" t="s">
        <v>197</v>
      </c>
      <c r="Q90" s="35">
        <f t="shared" si="3"/>
        <v>0</v>
      </c>
    </row>
    <row r="91" spans="1:17" x14ac:dyDescent="0.25">
      <c r="O91" t="s">
        <v>77</v>
      </c>
      <c r="P91" t="s">
        <v>197</v>
      </c>
      <c r="Q91" s="35">
        <f t="shared" si="3"/>
        <v>0</v>
      </c>
    </row>
    <row r="92" spans="1:17" x14ac:dyDescent="0.25">
      <c r="O92" t="s">
        <v>12</v>
      </c>
      <c r="P92" t="s">
        <v>197</v>
      </c>
      <c r="Q92" s="35">
        <f t="shared" si="3"/>
        <v>0</v>
      </c>
    </row>
    <row r="93" spans="1:17" x14ac:dyDescent="0.25">
      <c r="O93" t="s">
        <v>82</v>
      </c>
      <c r="P93" t="s">
        <v>197</v>
      </c>
      <c r="Q93" s="35">
        <f t="shared" si="3"/>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32</vt:i4>
      </vt:variant>
    </vt:vector>
  </HeadingPairs>
  <TitlesOfParts>
    <vt:vector size="38" baseType="lpstr">
      <vt:lpstr>SALES</vt:lpstr>
      <vt:lpstr>BANK</vt:lpstr>
      <vt:lpstr>EXPS</vt:lpstr>
      <vt:lpstr>BUS CC</vt:lpstr>
      <vt:lpstr>BANK (2)</vt:lpstr>
      <vt:lpstr>INDEX</vt:lpstr>
      <vt:lpstr>a_BANK_PAYMENTS</vt:lpstr>
      <vt:lpstr>'BANK (2)'!a_BANK_PAYMENTS_2</vt:lpstr>
      <vt:lpstr>a_BANK_RECEIPTS</vt:lpstr>
      <vt:lpstr>'BANK (2)'!a_BANK_RECEIPTS_2</vt:lpstr>
      <vt:lpstr>'BUS CC'!a_CREDIT_CARD_RECEIPTS</vt:lpstr>
      <vt:lpstr>'BUS CC'!a_CREDIT_CARD_TRANSACTIONS</vt:lpstr>
      <vt:lpstr>a_EMP_EXPENSES</vt:lpstr>
      <vt:lpstr>a_EMP_MILEAGE</vt:lpstr>
      <vt:lpstr>a_SALES</vt:lpstr>
      <vt:lpstr>BANK!PRINT_AREA_BANK</vt:lpstr>
      <vt:lpstr>'BANK (2)'!PRINT_AREA_BANK_2</vt:lpstr>
      <vt:lpstr>'BUS CC'!PRINT_AREA_BUS_CC</vt:lpstr>
      <vt:lpstr>EXPS!PRINT_AREA_EXPENSES</vt:lpstr>
      <vt:lpstr>SALES!PRINT_AREA_SALES</vt:lpstr>
      <vt:lpstr>z_BANK_PAYMENTS_LIST</vt:lpstr>
      <vt:lpstr>Z_BANK_TABLE</vt:lpstr>
      <vt:lpstr>z_CREDIT_CARD_PAYMENT_LIST</vt:lpstr>
      <vt:lpstr>z_CREDIT_CARD_RECEIPTS_LIST</vt:lpstr>
      <vt:lpstr>z_EXPENSES_TABLE</vt:lpstr>
      <vt:lpstr>z_EXPS_LIST</vt:lpstr>
      <vt:lpstr>z_IR35_LIST</vt:lpstr>
      <vt:lpstr>z_OWNERSHIP_LIST</vt:lpstr>
      <vt:lpstr>z_RECEIPTS_LIST</vt:lpstr>
      <vt:lpstr>z_SALES_RECEIPT_METHOD_LIST</vt:lpstr>
      <vt:lpstr>z_VAT_FLAT_RATE_PERCENTAGE</vt:lpstr>
      <vt:lpstr>z_VAT_FLAT_RATE_SCHEME</vt:lpstr>
      <vt:lpstr>z_VAT_FRS_PERCENTAGE_TABLE</vt:lpstr>
      <vt:lpstr>z_VAT_RATE_REDUCED</vt:lpstr>
      <vt:lpstr>z_VAT_RATE_STD</vt:lpstr>
      <vt:lpstr>z_VAT_RATES_TABLE</vt:lpstr>
      <vt:lpstr>z_VEHICLE_TYPE_LIST</vt:lpstr>
      <vt:lpstr>z_YES_NO_LIST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2009-01-29T16:00:55Z</dcterms:created>
  <dcterms:modified xsi:type="dcterms:W3CDTF">2019-09-20T09:03:26Z</dcterms:modified>
</cp:coreProperties>
</file>